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1355" windowHeight="8250" activeTab="4"/>
  </bookViews>
  <sheets>
    <sheet name="РП" sheetId="1" r:id="rId1"/>
    <sheet name="пояснит. РП" sheetId="2" r:id="rId2"/>
    <sheet name="Ведомств" sheetId="3" r:id="rId3"/>
    <sheet name="пояснит.ведомст." sheetId="4" r:id="rId4"/>
    <sheet name="программы" sheetId="5" r:id="rId5"/>
    <sheet name="пояснит.прогр." sheetId="6" r:id="rId6"/>
  </sheets>
  <definedNames>
    <definedName name="_xlnm._FilterDatabase" localSheetId="2" hidden="1">'Ведомств'!$A$16:$H$790</definedName>
    <definedName name="_xlnm._FilterDatabase" localSheetId="4" hidden="1">'программы'!$A$16:$E$652</definedName>
    <definedName name="_xlnm._FilterDatabase" localSheetId="0" hidden="1">'РП'!$A$16:$E$61</definedName>
    <definedName name="Z_61532AD7_8475_4B9E_A9C1_2AF5E37FFF44_.wvu.Cols" localSheetId="0" hidden="1">'РП'!#REF!</definedName>
    <definedName name="Z_61532AD7_8475_4B9E_A9C1_2AF5E37FFF44_.wvu.PrintArea" localSheetId="0" hidden="1">'РП'!$A$14:$D$56</definedName>
    <definedName name="Z_61532AD7_8475_4B9E_A9C1_2AF5E37FFF44_.wvu.PrintTitles" localSheetId="0" hidden="1">'РП'!$16:$16</definedName>
    <definedName name="Z_61532AD7_8475_4B9E_A9C1_2AF5E37FFF44_.wvu.Rows" localSheetId="0" hidden="1">'РП'!#REF!</definedName>
    <definedName name="Z_AFAA24A5_B54F_40C9_9D6F_D4A87D90AFE2_.wvu.Cols" localSheetId="0" hidden="1">'РП'!#REF!</definedName>
    <definedName name="_xlnm.Print_Titles" localSheetId="0">'РП'!$15:$16</definedName>
    <definedName name="_xlnm.Print_Area" localSheetId="2">'Ведомств'!$A$1:$H$790</definedName>
    <definedName name="_xlnm.Print_Area" localSheetId="1">'пояснит. РП'!$A$1:$I$50</definedName>
    <definedName name="_xlnm.Print_Area" localSheetId="3">'пояснит.ведомст.'!$A$1:$L$784</definedName>
    <definedName name="_xlnm.Print_Area" localSheetId="5">'пояснит.прогр.'!$A$1:$L$654</definedName>
    <definedName name="_xlnm.Print_Area" localSheetId="4">'программы'!$A$1:$I$652</definedName>
    <definedName name="_xlnm.Print_Area" localSheetId="0">'РП'!$A$1:$F$60</definedName>
  </definedNames>
  <calcPr fullCalcOnLoad="1"/>
</workbook>
</file>

<file path=xl/sharedStrings.xml><?xml version="1.0" encoding="utf-8"?>
<sst xmlns="http://schemas.openxmlformats.org/spreadsheetml/2006/main" count="10507" uniqueCount="618">
  <si>
    <t>04 0 00 00000</t>
  </si>
  <si>
    <t>04 1 00 00000</t>
  </si>
  <si>
    <t>04 1 00 43500</t>
  </si>
  <si>
    <t>05 0 00 00000</t>
  </si>
  <si>
    <t>05 0 00 42250</t>
  </si>
  <si>
    <t>05 0 00 42260</t>
  </si>
  <si>
    <t>07 0 00 00000</t>
  </si>
  <si>
    <t>Мероприятия в области благоустройства</t>
  </si>
  <si>
    <t>Благоустройство</t>
  </si>
  <si>
    <t>21 0 00 43510</t>
  </si>
  <si>
    <t>22 0 00  00000</t>
  </si>
  <si>
    <t>02 0 00 00000</t>
  </si>
  <si>
    <t>02 1 00 00000</t>
  </si>
  <si>
    <t>12 0 00 00000</t>
  </si>
  <si>
    <t>12 0 00 42910</t>
  </si>
  <si>
    <t>15 0 00 00000</t>
  </si>
  <si>
    <t>15 0 00 43290</t>
  </si>
  <si>
    <t>16 0 00 00000</t>
  </si>
  <si>
    <t>19 0 00 00000</t>
  </si>
  <si>
    <t>21 0 00 00000</t>
  </si>
  <si>
    <t>21 0 00 41180</t>
  </si>
  <si>
    <t>21 0 00 42920</t>
  </si>
  <si>
    <t>24 0 00  00000</t>
  </si>
  <si>
    <t xml:space="preserve">Доплаты к пенсиям муниципальных служащих </t>
  </si>
  <si>
    <t>65 0 00 00000</t>
  </si>
  <si>
    <t>02 1 00 44050</t>
  </si>
  <si>
    <t>02 1 00 44060</t>
  </si>
  <si>
    <t>02 1 00 40100</t>
  </si>
  <si>
    <t>02 2 00 00000</t>
  </si>
  <si>
    <t>02 2 00 40100</t>
  </si>
  <si>
    <t>02 2 00 44050</t>
  </si>
  <si>
    <t>02 2 00 44060</t>
  </si>
  <si>
    <t>02 2 00 44070</t>
  </si>
  <si>
    <t>02 3 00 00000</t>
  </si>
  <si>
    <t>02 3 00 40100</t>
  </si>
  <si>
    <t>02 3 00 44070</t>
  </si>
  <si>
    <t>02 3 00 44080</t>
  </si>
  <si>
    <t>02 2 00 78620</t>
  </si>
  <si>
    <t>11 0 00 00000</t>
  </si>
  <si>
    <t>11 1 00 45410</t>
  </si>
  <si>
    <t>11 2 00 00000</t>
  </si>
  <si>
    <t>26 0 00 00000</t>
  </si>
  <si>
    <t>26 0 00 40010</t>
  </si>
  <si>
    <t>01 0 00 00000</t>
  </si>
  <si>
    <t>01 0 00 40010</t>
  </si>
  <si>
    <t>01 0 00 41410</t>
  </si>
  <si>
    <t>26 0 00 78690</t>
  </si>
  <si>
    <t>26 0 00 78710</t>
  </si>
  <si>
    <t>03 1 00 00000</t>
  </si>
  <si>
    <t>03 1 00 40540</t>
  </si>
  <si>
    <t>03 2 00 00000</t>
  </si>
  <si>
    <t>03 2 00 40540</t>
  </si>
  <si>
    <t>18 0 00 00000</t>
  </si>
  <si>
    <t>26 0 00 40480</t>
  </si>
  <si>
    <t>09 0 00 00000</t>
  </si>
  <si>
    <t>Подпрограмма "Обеспечение безопасности людей на водных объектах"</t>
  </si>
  <si>
    <t>09 4 00 00000</t>
  </si>
  <si>
    <t>09 4 00 41680</t>
  </si>
  <si>
    <t>Мероприятия по профилактике безопасности людей на водных объектах</t>
  </si>
  <si>
    <t>22 2 00 41750</t>
  </si>
  <si>
    <t>22 2 00 00000</t>
  </si>
  <si>
    <t>22 0 00 00000</t>
  </si>
  <si>
    <t>22 1 00 00000</t>
  </si>
  <si>
    <t>22 1 00 40010</t>
  </si>
  <si>
    <t>67 0 00 00000</t>
  </si>
  <si>
    <t>67 0 00 41400</t>
  </si>
  <si>
    <t>18 2 00 00000</t>
  </si>
  <si>
    <t>62 0 00 00000</t>
  </si>
  <si>
    <t>62 1 00 00000</t>
  </si>
  <si>
    <t>62 1 00 40010</t>
  </si>
  <si>
    <t>21 0 00 40010</t>
  </si>
  <si>
    <t>64 0 00 00000</t>
  </si>
  <si>
    <t>64 1 00 00000</t>
  </si>
  <si>
    <t>64 1 00 40010</t>
  </si>
  <si>
    <t>13 0 00 00000</t>
  </si>
  <si>
    <t>13 1 00 00000</t>
  </si>
  <si>
    <t>13 2 00 00000</t>
  </si>
  <si>
    <t>13 2 00 42930</t>
  </si>
  <si>
    <t>02 1 00 78620</t>
  </si>
  <si>
    <t>02 1 00 78650</t>
  </si>
  <si>
    <t>17 0 00 00000</t>
  </si>
  <si>
    <t>17 0 00 42080</t>
  </si>
  <si>
    <t>03 0 00 00000</t>
  </si>
  <si>
    <t>08 0 00 00000</t>
  </si>
  <si>
    <t>Социальные выплаты гражданам, кроме публичных нормативных социальных выплат</t>
  </si>
  <si>
    <t>300</t>
  </si>
  <si>
    <t>320</t>
  </si>
  <si>
    <t>800</t>
  </si>
  <si>
    <t>810</t>
  </si>
  <si>
    <t>Социальное обеспечение и иные выплаты населению</t>
  </si>
  <si>
    <t>Иные бюджетные ассигнования</t>
  </si>
  <si>
    <t>Мероприятия в сфере общегосударственных вопросов, осуществляемые органами местного самоуправления</t>
  </si>
  <si>
    <t xml:space="preserve">Поддержка малого и среднего предпринимательства </t>
  </si>
  <si>
    <t>Мероприятия в сфере социальной политики, осуществляемые органами местного самоуправления</t>
  </si>
  <si>
    <t xml:space="preserve">Финансовая поддержка социально-ориентированных некоммерческих организаций </t>
  </si>
  <si>
    <t xml:space="preserve">Мероприятия, связанные с проведением сельскохозяйственных ярмарок, конкурсов животноводов </t>
  </si>
  <si>
    <t>Мероприятия по развитию туризма</t>
  </si>
  <si>
    <t>Мероприятия в сфере патриотического воспитания граждан и молодежной политики</t>
  </si>
  <si>
    <t xml:space="preserve">Осуществление государственных полномочий в сфере административных правонарушений </t>
  </si>
  <si>
    <t>Осуществление первичного воинского учета на территориях, где отсутствуют военные комиссариаты</t>
  </si>
  <si>
    <t>Поддержка предприятий агропромышленного комплекса</t>
  </si>
  <si>
    <t xml:space="preserve">Обслуживание муниципального долга </t>
  </si>
  <si>
    <t>Расходы на содержание органов местного самоуправления и обеспечение их функций</t>
  </si>
  <si>
    <t xml:space="preserve">Расходы на обеспечение деятельности подведомственных учреждений </t>
  </si>
  <si>
    <t xml:space="preserve">Мероприятия в области образования </t>
  </si>
  <si>
    <t>Расходы на обеспечение деятельности подведомственных учреждений</t>
  </si>
  <si>
    <t xml:space="preserve"> Мероприятия по оздоровлению детей </t>
  </si>
  <si>
    <t xml:space="preserve">Расходы на содержание органов местного самоуправления  и обеспечение их функций </t>
  </si>
  <si>
    <t>Инвентаризация и оценка муниципального имущества</t>
  </si>
  <si>
    <t xml:space="preserve">Мероприятия по землеустройству и землепользованию </t>
  </si>
  <si>
    <t>Обслуживание государственного (муниципального) долга</t>
  </si>
  <si>
    <t>Обслуживание муниципального долга</t>
  </si>
  <si>
    <t>700</t>
  </si>
  <si>
    <t>730</t>
  </si>
  <si>
    <t xml:space="preserve">Расходы на содержание органов местного самоуправления и обеспечение их функций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</si>
  <si>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</si>
  <si>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Мероприятия по противодействию коррупции </t>
  </si>
  <si>
    <t>Осуществление государственных полномочий в сфере охраны труда</t>
  </si>
  <si>
    <t>Осуществление государственных полномочий по созданию комиссий по делам несовершеннолетних и защите их прав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</si>
  <si>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</si>
  <si>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Осуществление государственных полномочий по организации и осуществлению деятельности по опеке и попечительству</t>
  </si>
  <si>
    <t>Осуществление государственных полномочий по формированию торгового реестра</t>
  </si>
  <si>
    <t>13</t>
  </si>
  <si>
    <t>Обслуживание государственного внутреннего и муниципального долга</t>
  </si>
  <si>
    <t>Социальное обеспечение населения</t>
  </si>
  <si>
    <t>Другие вопросы в области образования</t>
  </si>
  <si>
    <t>Коммунальное хозяйство</t>
  </si>
  <si>
    <t>10</t>
  </si>
  <si>
    <t>Национальная безопасность и правоохранительная деятельность</t>
  </si>
  <si>
    <t>07</t>
  </si>
  <si>
    <t>06</t>
  </si>
  <si>
    <t>Общегосударственные вопросы</t>
  </si>
  <si>
    <t>7</t>
  </si>
  <si>
    <t>4</t>
  </si>
  <si>
    <t>Другие вопросы в области национальной экономики</t>
  </si>
  <si>
    <t>Дорожное хозяйство (дорожные фонды)</t>
  </si>
  <si>
    <t>Национальная оборона</t>
  </si>
  <si>
    <t>Мобилизационная и вневойсковая подготовка</t>
  </si>
  <si>
    <t>к решению Собрания депутатов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</si>
  <si>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</si>
  <si>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</si>
  <si>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 xml:space="preserve">        Всего</t>
  </si>
  <si>
    <t>Обслуживание государственного и муниципального долга</t>
  </si>
  <si>
    <t>Жилищно-коммунальное хозяйство</t>
  </si>
  <si>
    <t>Целевая статья</t>
  </si>
  <si>
    <t>Наименование</t>
  </si>
  <si>
    <t>Гла-ва</t>
  </si>
  <si>
    <t>Раз-дел</t>
  </si>
  <si>
    <t>Под-раз-дел</t>
  </si>
  <si>
    <t>Вид рас-хо-дов</t>
  </si>
  <si>
    <t>Дошкольное образование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</si>
  <si>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</si>
  <si>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Сельское хозяйство и рыболовство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</si>
  <si>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</si>
  <si>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Социальная политика</t>
  </si>
  <si>
    <t>11</t>
  </si>
  <si>
    <t>01</t>
  </si>
  <si>
    <t>03</t>
  </si>
  <si>
    <t>Охрана семьи и детства</t>
  </si>
  <si>
    <t>08</t>
  </si>
  <si>
    <t>Культура</t>
  </si>
  <si>
    <t>14</t>
  </si>
  <si>
    <t>Физическая культура и спорт</t>
  </si>
  <si>
    <t>Резервные фонды</t>
  </si>
  <si>
    <t>12</t>
  </si>
  <si>
    <t>Пенсионное обеспечение</t>
  </si>
  <si>
    <t>Образование</t>
  </si>
  <si>
    <t>Общее образование</t>
  </si>
  <si>
    <t>09</t>
  </si>
  <si>
    <t>Национальная экономика</t>
  </si>
  <si>
    <t>04</t>
  </si>
  <si>
    <t>02</t>
  </si>
  <si>
    <t>05</t>
  </si>
  <si>
    <t>Транспорт</t>
  </si>
  <si>
    <t>904</t>
  </si>
  <si>
    <t xml:space="preserve"> </t>
  </si>
  <si>
    <t xml:space="preserve">07 </t>
  </si>
  <si>
    <t>901</t>
  </si>
  <si>
    <t>600</t>
  </si>
  <si>
    <t>Бюджетные инвестиции</t>
  </si>
  <si>
    <t xml:space="preserve">10 </t>
  </si>
  <si>
    <t>902</t>
  </si>
  <si>
    <t>Национаяльная экономика</t>
  </si>
  <si>
    <t>903</t>
  </si>
  <si>
    <t>907</t>
  </si>
  <si>
    <t>Массовый спорт</t>
  </si>
  <si>
    <t>ИТОГО</t>
  </si>
  <si>
    <t>240</t>
  </si>
  <si>
    <t>200</t>
  </si>
  <si>
    <t>Иные закупки товаров, работ и услуг для обеспечения государственных (муниципальных) нужд</t>
  </si>
  <si>
    <t>Предоставление субсидий бюджетным,автономным учреждениям и иным некоммерческим организациям</t>
  </si>
  <si>
    <t>Субсидии бюджетным учреждениям</t>
  </si>
  <si>
    <t>610</t>
  </si>
  <si>
    <t>Расходы на выплаты персоналу государственных (муниципальных) органов</t>
  </si>
  <si>
    <t>120</t>
  </si>
  <si>
    <t>Субсиди автономным учреждениям</t>
  </si>
  <si>
    <t>620</t>
  </si>
  <si>
    <t>Субсидии автономным учреждениям</t>
  </si>
  <si>
    <t>100</t>
  </si>
  <si>
    <t>400</t>
  </si>
  <si>
    <t>410</t>
  </si>
  <si>
    <t>Подпрограмма "Организация отдыха и оздоровления детей"</t>
  </si>
  <si>
    <t>Предоставление субсидий бюджетным,
автономным учреждениям и иным некоммерческим организациям</t>
  </si>
  <si>
    <t>630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</si>
  <si>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</si>
  <si>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Функционирование высшего должностного лица субъекта РФ и муниципального образования</t>
  </si>
  <si>
    <t>908</t>
  </si>
  <si>
    <t>Жилищное хозяйство</t>
  </si>
  <si>
    <t>Уплата налогов, сборов и иных платежей</t>
  </si>
  <si>
    <t>850</t>
  </si>
  <si>
    <t xml:space="preserve">01 </t>
  </si>
  <si>
    <t>Подпрограмма "Старшее поколение"</t>
  </si>
  <si>
    <t>909</t>
  </si>
  <si>
    <t>65 0 00 47050</t>
  </si>
  <si>
    <t>Доплаты к пенсиям муниципальных служащих</t>
  </si>
  <si>
    <t>Проезд к месту использования отпуска и обратно</t>
  </si>
  <si>
    <t>02 1 00 40210</t>
  </si>
  <si>
    <t>02 3 00 40210</t>
  </si>
  <si>
    <t>21 0 00 40480</t>
  </si>
  <si>
    <t>18 1 00 00000</t>
  </si>
  <si>
    <t xml:space="preserve">13 2 00 42930 </t>
  </si>
  <si>
    <t>02 2 00 40210</t>
  </si>
  <si>
    <t>13 1 00 40100</t>
  </si>
  <si>
    <t xml:space="preserve">13 2 00 00000 </t>
  </si>
  <si>
    <t>11 1 00 00000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</si>
  <si>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</si>
  <si>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</si>
  <si>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</si>
  <si>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2</t>
  </si>
  <si>
    <t>3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</si>
  <si>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разработку проектной документации, капитальный ремонт и ремонт дворовых территорий многоквартирных домов, проездов к дворовым территориям многоквартирных домов</t>
  </si>
  <si>
    <t>Мероприятия в области жилищно-коммунального хозяйства</t>
  </si>
  <si>
    <t xml:space="preserve">Молодежная политика </t>
  </si>
  <si>
    <t>340</t>
  </si>
  <si>
    <t>Стипендии</t>
  </si>
  <si>
    <t>25 0 00 00000</t>
  </si>
  <si>
    <t>25 1 00 00000</t>
  </si>
  <si>
    <t>25 1 00 44030</t>
  </si>
  <si>
    <t>25 2 00 00000</t>
  </si>
  <si>
    <t>Дополнительное образование детей</t>
  </si>
  <si>
    <t>Молодежная политика</t>
  </si>
  <si>
    <t>25 1 00 78320</t>
  </si>
  <si>
    <t>Прочие выплаты по обязательствам органов местного самоуправления</t>
  </si>
  <si>
    <t>02 1 00 78390</t>
  </si>
  <si>
    <t>02 2 00 78390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</si>
  <si>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</si>
  <si>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</si>
  <si>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26 0 00 51200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</si>
  <si>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</si>
  <si>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</si>
  <si>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</si>
  <si>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07 0 00 43560</t>
  </si>
  <si>
    <t>26 0 00 40100</t>
  </si>
  <si>
    <t>110</t>
  </si>
  <si>
    <t>Расходы на выплаты персоналу казенных учреждений</t>
  </si>
  <si>
    <t>КУЛЬТУРА, КИНЕМАТОГРАФИЯ</t>
  </si>
  <si>
    <t>Питание обучающихся  с ограниченными возможностями здоровья</t>
  </si>
  <si>
    <t>02 2 00 47020</t>
  </si>
  <si>
    <t>02 2 00 S8330</t>
  </si>
  <si>
    <t>26 0 00 78791</t>
  </si>
  <si>
    <t>27 0 00 00000</t>
  </si>
  <si>
    <t>27 0 00 40010</t>
  </si>
  <si>
    <t>Предоставление субсидий бюджетным, автономным учреждениям и иным некоммерческим организациям</t>
  </si>
  <si>
    <t>Культура, кинематография</t>
  </si>
  <si>
    <t>11 1 00 S8520</t>
  </si>
  <si>
    <t xml:space="preserve">Текущий ремонт зданий бюджетных и автономных учреждений </t>
  </si>
  <si>
    <t xml:space="preserve">Повышение квалификации и привлечение кадрового потенциала в бюджетных и автономных учреждениях </t>
  </si>
  <si>
    <t>Обеспечение безопасных условий в бюджетных и автономных учреждениях</t>
  </si>
  <si>
    <t>Развитие и укрепление материально-технической базы бюджетных и автономных  учреждений</t>
  </si>
  <si>
    <t xml:space="preserve">Мероприятия в сфере  физической культуры и спорта </t>
  </si>
  <si>
    <t>Меры социальной поддержки квалифицированных специалистов на селе</t>
  </si>
  <si>
    <t>Реализация образовательных программ</t>
  </si>
  <si>
    <t>18 1 00 S8420</t>
  </si>
  <si>
    <t>18 2  00 00000</t>
  </si>
  <si>
    <t>18 2 00 41170</t>
  </si>
  <si>
    <t>18 2 00 S8410</t>
  </si>
  <si>
    <t>12 0 00 78700</t>
  </si>
  <si>
    <t>24 1 00 00000</t>
  </si>
  <si>
    <t>24 1 00 L5760</t>
  </si>
  <si>
    <t>Обеспечение комплексного развития сельских территорий</t>
  </si>
  <si>
    <t>25 2 0044070</t>
  </si>
  <si>
    <t>25 2 00 44050</t>
  </si>
  <si>
    <t xml:space="preserve">600 </t>
  </si>
  <si>
    <t>905</t>
  </si>
  <si>
    <t>Обеспечение деятельности подведомственных учреждений</t>
  </si>
  <si>
    <t>13 1 00 40210</t>
  </si>
  <si>
    <t>13 1 00 40220</t>
  </si>
  <si>
    <t>Текущий ремонт зданий бюджетных и автономных учреждений</t>
  </si>
  <si>
    <t>13 1 00 44050</t>
  </si>
  <si>
    <t>02 2 00 44040</t>
  </si>
  <si>
    <t>13 3 00 00000</t>
  </si>
  <si>
    <t>13 3 00 40100</t>
  </si>
  <si>
    <t>13 3 00 40210</t>
  </si>
  <si>
    <t>13 3 00 44010</t>
  </si>
  <si>
    <t>13 3 00 44070</t>
  </si>
  <si>
    <t>13 3 00 44080</t>
  </si>
  <si>
    <t>13 3 00 78390</t>
  </si>
  <si>
    <t>Мероприятия по развитию физической культуры и спорта в муниципальных образованиях</t>
  </si>
  <si>
    <t>09 1 00 00000</t>
  </si>
  <si>
    <t>Подпрограмма «Создание условий для обеспечения доступным и комфортным жильем сельского населения»</t>
  </si>
  <si>
    <t>5</t>
  </si>
  <si>
    <t>8</t>
  </si>
  <si>
    <t>51 0 00 00000</t>
  </si>
  <si>
    <t>Адресная программа Архангельской области "Переселение граждан из аварийного жилищного фонда на 2019 - 2025 годы"</t>
  </si>
  <si>
    <t>51 0 00 67483</t>
  </si>
  <si>
    <t>51 0 00 67484</t>
  </si>
  <si>
    <t>02 3 00 44010</t>
  </si>
  <si>
    <t>Условно утверждаемые расходы</t>
  </si>
  <si>
    <t>Архангельской области</t>
  </si>
  <si>
    <t>26 0 00 78793</t>
  </si>
  <si>
    <t>Развитие территориального общественного самоуправления в Архангельской области</t>
  </si>
  <si>
    <t>Реализация муниципальных программ поддержки социально ориентированных некоммерческих организаций</t>
  </si>
  <si>
    <t>20 0 00 00000</t>
  </si>
  <si>
    <t>20 0 00 40540</t>
  </si>
  <si>
    <t>23 0 00 00000</t>
  </si>
  <si>
    <t>23 0 00 40540</t>
  </si>
  <si>
    <t>05 0 00 40030</t>
  </si>
  <si>
    <t>Софинансирование мероприятий по предотвращению распространения сорного растения борщевика Сосновского на землях сельскохозяйственного назначения</t>
  </si>
  <si>
    <t>05 0 00 S2640</t>
  </si>
  <si>
    <t>Другие вопросы в области социальной политики</t>
  </si>
  <si>
    <t>МП "Совершенствование деятельности по опеке и попечительству на территории Няндомского района"</t>
  </si>
  <si>
    <t>23 0 00  00000</t>
  </si>
  <si>
    <t>Осуществление государственных полномочий по выплате вознаграждений профессиональным опекунам</t>
  </si>
  <si>
    <t>23 0 00 78730</t>
  </si>
  <si>
    <t xml:space="preserve">Резервные фонды </t>
  </si>
  <si>
    <t>70 0 00 00000</t>
  </si>
  <si>
    <t>70 0 00 40030</t>
  </si>
  <si>
    <t>Исполнение судебных актов</t>
  </si>
  <si>
    <t>Прочие межбюджетные трансферты общего характера</t>
  </si>
  <si>
    <t>Развитие и укрепление материально-технической базы бюджетных и автономных учреждений</t>
  </si>
  <si>
    <t xml:space="preserve">Капитальный ремонт зданий бюджетных и автономных учреждений </t>
  </si>
  <si>
    <t>02 3 00 44060</t>
  </si>
  <si>
    <t>25 2 0044080</t>
  </si>
  <si>
    <t>29 0 00 00000</t>
  </si>
  <si>
    <t>29 0 00 40010</t>
  </si>
  <si>
    <t>Подпрограмма  "Крепкая семья"</t>
  </si>
  <si>
    <t>08 0 00 40540</t>
  </si>
  <si>
    <t>МП " Укрепление общественного здоровья населения Няндомского района"</t>
  </si>
  <si>
    <t>28 0 00 00000</t>
  </si>
  <si>
    <t xml:space="preserve">28 0 00 40540 </t>
  </si>
  <si>
    <t>13 3 00 44050</t>
  </si>
  <si>
    <t>14 0 00 00000</t>
  </si>
  <si>
    <t>14 0 00 44020</t>
  </si>
  <si>
    <t>13 1 00 44070</t>
  </si>
  <si>
    <t>Мероприятия в сфере культуры и искусства</t>
  </si>
  <si>
    <t>13 1 00 45050</t>
  </si>
  <si>
    <t xml:space="preserve">Мероприятия в сфере физической культуры и спорта </t>
  </si>
  <si>
    <t>Подпрограмма «Развитие муниципального бюджетного учреждения «Няндомская спортивная школа»</t>
  </si>
  <si>
    <t>11 2 00 40100</t>
  </si>
  <si>
    <t>11 2 00 40210</t>
  </si>
  <si>
    <t>11 2 00 44060</t>
  </si>
  <si>
    <t>11 2 00 44070</t>
  </si>
  <si>
    <t>11 2 00 45410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</si>
  <si>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–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</si>
  <si>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субъектов Российской Федерации</t>
  </si>
  <si>
    <t>16 0 00 43570</t>
  </si>
  <si>
    <t>28 0 00 40540</t>
  </si>
  <si>
    <t>Мероприятия по реализации государственных функций, связанных с общегосударственным управлением</t>
  </si>
  <si>
    <t>02 1 00 44040</t>
  </si>
  <si>
    <t>02 2 00 44080</t>
  </si>
  <si>
    <t>11 2 00 44080</t>
  </si>
  <si>
    <t>07 0 00 40300</t>
  </si>
  <si>
    <t>02 4 00 00000</t>
  </si>
  <si>
    <t>02 4 00 40010</t>
  </si>
  <si>
    <t>02 4 00 44010</t>
  </si>
  <si>
    <t>02 3 00 40101</t>
  </si>
  <si>
    <t>Внедрение модели персонифицированного финансирования дополнительного образования детей</t>
  </si>
  <si>
    <t>Гражданская оборона</t>
  </si>
  <si>
    <t>Обслуживание государственного (муниципального) внутреннего долга</t>
  </si>
  <si>
    <t xml:space="preserve">Коммунальное хозяйство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</si>
  <si>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</si>
  <si>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</si>
  <si>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02 2 00 53030</t>
  </si>
  <si>
    <t>2024 год,                                 тыс. рублей</t>
  </si>
  <si>
    <t>2024 год     
сумма,                                 тыс. рублей</t>
  </si>
  <si>
    <t>02 1 00 S6440</t>
  </si>
  <si>
    <t>02 2 00 L3042</t>
  </si>
  <si>
    <t>02 2 00 S6440</t>
  </si>
  <si>
    <t>02 2 00 S6560</t>
  </si>
  <si>
    <t>Обеспечение условий для развития кадрового потенциала муниципальных образовательных организаций Архангельской области</t>
  </si>
  <si>
    <t>02 2 00 S6980</t>
  </si>
  <si>
    <t>02 3 00 44050</t>
  </si>
  <si>
    <t>02 3 00 S6440</t>
  </si>
  <si>
    <t>Подпрограмма «Организация мероприятий по гражданской обороне, предупреждение чрезвычайных ситуаций и ликвидация их последствий, развитие единой дежурно-диспетчерской службы»</t>
  </si>
  <si>
    <t>09 1 00 40100</t>
  </si>
  <si>
    <t>Подпрограмма "Безопасность людей на водных объектах"</t>
  </si>
  <si>
    <t>13 1 00 40990</t>
  </si>
  <si>
    <t>13 1 00 44080</t>
  </si>
  <si>
    <t>13 1 00 L5198</t>
  </si>
  <si>
    <t xml:space="preserve">Мероприятия по реализации молодежной политики в муниципальных образованиях </t>
  </si>
  <si>
    <t>14 0 00 S8530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</si>
  <si>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</si>
  <si>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21 0 00 78770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</si>
  <si>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</si>
  <si>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21 0 00 R0820</t>
  </si>
  <si>
    <t>23 0 00 78792</t>
  </si>
  <si>
    <t>Резервные средства</t>
  </si>
  <si>
    <t xml:space="preserve">Гражданская оборона
</t>
  </si>
  <si>
    <t xml:space="preserve">Капитальный ремонт ремонт зданий бюджетных и автономных учреждений </t>
  </si>
  <si>
    <t xml:space="preserve">02 1 00 S6440 </t>
  </si>
  <si>
    <t>Внедрение модели персонифицированного  финансирования дополнительного образования детей</t>
  </si>
  <si>
    <t>906</t>
  </si>
  <si>
    <t>02 1 00 44080</t>
  </si>
  <si>
    <t>02 1 00 44070</t>
  </si>
  <si>
    <t>310</t>
  </si>
  <si>
    <t>Публичные нормативные социальные выплаты гражданам</t>
  </si>
  <si>
    <t>Подпрограмма "Развитие муниципального бюджетного учреждения дополнительного образования «Детская школа искусств города Няндома»"</t>
  </si>
  <si>
    <t>2024 год ,                                 тыс. рублей</t>
  </si>
  <si>
    <t>2025 год,                                 тыс. рублей</t>
  </si>
  <si>
    <t>Няндомского муниципального округа</t>
  </si>
  <si>
    <t xml:space="preserve">Распределение бюджетных ассигнований  по разделам и подразделам классификации расходов бюджета  Няндомского муниципального округа Архангельской области на плановый период 2024 и 2025 годов
</t>
  </si>
  <si>
    <t>Ведомственная структура расходов бюджета Няндомского муниципального округа Архангельской области на плановый период 2024 и 2025 годов</t>
  </si>
  <si>
    <t>2025 год     
сумма,                                 тыс. рублей</t>
  </si>
  <si>
    <t>Распределение бюджетных ассигнований на реализацию муниципальных программ Няндомского муниципального округа Архангельской области и непрограммных направлений деятельности на плановый период 2024 и 2025 годов</t>
  </si>
  <si>
    <t>МП "Управление муниципальным имуществом и земельными ресурсами Няндомского  муниципального округа"</t>
  </si>
  <si>
    <t>Взносы на капитальный ремонт многоквартирных домов</t>
  </si>
  <si>
    <t>МП "Совершенствование деятельности по  опеке и попечительству на территории Няндомского  муниципального округа"</t>
  </si>
  <si>
    <t>МП "Малое и среднее предпринимательство и поддержка индивидуальной предпринимательской инициативы на территории  Няндомского муниципального округа"</t>
  </si>
  <si>
    <t>МП "Содействие развитию институтов гражданского общества на территории Няндомского муниципального округа"</t>
  </si>
  <si>
    <t>МП «Обеспечение и совершенствование деятельности администрации Няндомского муниципального округа»</t>
  </si>
  <si>
    <t>МП «Развитие  образования  на территории  Няндомского муниципального округа»</t>
  </si>
  <si>
    <t>МП « Организация отдыха и оздоровление детей Няндомского муниципального округа»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</si>
  <si>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(для муниципальных общеобразовательных организаций)</t>
  </si>
  <si>
    <t>Укрепление материально-технической базы пищеблоков и столовых муниципальных общеобразовательных организаций в Архангельской области в целях создания условий для организации горячего питания обучающихся, получающих начальное общее образование</t>
  </si>
  <si>
    <t>Осуществление государственных полномочий по финансовому обеспечению оплаты стоимости питания детей в организациях отдыха детей и их оздоровления с дневным пребыванием детей в каникулярное время</t>
  </si>
  <si>
    <t>НАЦИОНАЛЬНАЯ ОБОРОНА</t>
  </si>
  <si>
    <t>МП "Обеспечение и совершенствование деятельности администрации Няндомского муниципального округа"</t>
  </si>
  <si>
    <t>26 0 00 51180</t>
  </si>
  <si>
    <t>МП "Совершенствование муниципального управления в администрации Няндомского муниципального округа"</t>
  </si>
  <si>
    <t>МП "Профилактика безнадзорности и правонарушений несовершеннолетних на территории  Няндомского муниципального округа"</t>
  </si>
  <si>
    <t>МП «Обеспечение безопасности населения Няндомского муниципального округа»</t>
  </si>
  <si>
    <t>МП «Управление муниципальными финансами и муниципальным долгом Няндомского муниципального округа"</t>
  </si>
  <si>
    <t>МП "Обеспечение и совершенствование деятельности  Управления социальной политики администрации  Няндомского муниципального округа"</t>
  </si>
  <si>
    <t>МП "Демографическая политика и социальная поддержка граждан на территории  Няндомского муниципального округа"</t>
  </si>
  <si>
    <t xml:space="preserve"> МП "Профилактика правонарушений и противодействие преступности на территории Няндомского муниципального округа" </t>
  </si>
  <si>
    <t>МП "Укрепление общественного здоровья населения на территории Няндомского муниципального округа"</t>
  </si>
  <si>
    <t>МП "Обеспечение и совершенствование деятельности Управления строительства, архитектуры и жилищно-коммунального хозяйства администрации Няндомского муниципального округа"</t>
  </si>
  <si>
    <t>МП «Обеспечение безопасности населения Няндомского муниципального округа"</t>
  </si>
  <si>
    <t xml:space="preserve">МП «Управление муниципальными финансами и муниципальным долгом Няндомского муниципального округа» </t>
  </si>
  <si>
    <t>Функционирование высшего должностного лица субъекта Российской Федерации и муниципального образования</t>
  </si>
  <si>
    <t>Субсидия на обеспечение развития и укрепление материально-технической базы домов культуры в населенных пунктах с числом жителей до 50 тысяч человек</t>
  </si>
  <si>
    <t>13 1 00 L4670</t>
  </si>
  <si>
    <t>Субсидия на государственную поддержку отрасли культуры (реализация мероприятий по модернизации библиотек в части комплектования книжных фондов муниципальных библиотек)</t>
  </si>
  <si>
    <t>Субсидия на комплектование книжных фондов библиотек муниципальных образований Архангельской области и подписка на периодическую печать</t>
  </si>
  <si>
    <t>13 1 00 S6820</t>
  </si>
  <si>
    <t>Подпрограмма «Нормативно-методическое и информационное обеспечение и организация бюджетного процесса Няндомского муниципального округа"</t>
  </si>
  <si>
    <t>Подпрограмма «Управление муниципальным долгом Няндомского муниципального округа»</t>
  </si>
  <si>
    <t>Администрация Няндомского муниципального округа Архангельской области</t>
  </si>
  <si>
    <t>Управление финансов администрации Няндомского муниципального округа Архангельской области</t>
  </si>
  <si>
    <t>Собрание депутатов Няндомского муниципального округа Архангельской области</t>
  </si>
  <si>
    <t>Обеспечение деятельности Собрания депутатов Няндомского муниципального округа Архангельской области</t>
  </si>
  <si>
    <t>Управление образования  администрации Няндомского муниципального округа Архангельской области</t>
  </si>
  <si>
    <t>Отдел опеки и попечительства администрации Няндомского муниципального округа Архангельской области</t>
  </si>
  <si>
    <t>Комитет по управлению муниципальным имуществом и земельными ресурсами администрации Няндомского муниципального округа Архангельской области</t>
  </si>
  <si>
    <t>Контрольно-счётная палата Няндомского муниципального округа Архангельской области</t>
  </si>
  <si>
    <t>Обеспечение деятельности контрольно-счетной палаты Няндомского муниципального округа Архангельской области</t>
  </si>
  <si>
    <t>Контрольно-счетная палата Няндомского муниципального округа Архангельской области</t>
  </si>
  <si>
    <t>09 3 00 00000</t>
  </si>
  <si>
    <t>Мероприятия в сфере обеспечения пожарной безопасности</t>
  </si>
  <si>
    <t>Оборудование источников наружного противопожарного водоснабжения</t>
  </si>
  <si>
    <t>Приобретение и установка автономных дымовых пожарных извещателей</t>
  </si>
  <si>
    <t>Подпрограмма "Пожарная безопасность"</t>
  </si>
  <si>
    <t>Защита населения и территории от чрезвычайных ситуаций природного и техногенного характера, пожарная безопасность</t>
  </si>
  <si>
    <t>09 3 00 S6630</t>
  </si>
  <si>
    <t>09 3 00 S6870</t>
  </si>
  <si>
    <t xml:space="preserve">Подпрограмма «Противодействие идеологии экстремизма, предупреждение терроризма» </t>
  </si>
  <si>
    <t>09 3 00 41520</t>
  </si>
  <si>
    <t>09 2 00 41510</t>
  </si>
  <si>
    <t>МП "Содействие развитию институтов гражданского общества на территории Няндомского муниципального округа»"</t>
  </si>
  <si>
    <t>Подпрограмма "Развитие территориального общественного самоуправления в Няндомском муниципальном округе"</t>
  </si>
  <si>
    <t>Подпрограмма "Поддержка гражданских инициатив и социально ориентированных некоммерческих организаций в Няндомском муниципальном округе"</t>
  </si>
  <si>
    <t>Развитие системы инициативного бюджетирования в муниципальных округах Архангельской области</t>
  </si>
  <si>
    <t>18 2 00 S4830</t>
  </si>
  <si>
    <t>МП "Профилактика  безнадзорности и правонарушений несовершеннолетних на территории Няндомского муниципального округа"</t>
  </si>
  <si>
    <t>830</t>
  </si>
  <si>
    <t>09 1 00 41510</t>
  </si>
  <si>
    <t>09 2 00 00000</t>
  </si>
  <si>
    <t>МП «Развитие сельского хозяйства на территории  Няндомского  муниципального округа»</t>
  </si>
  <si>
    <t>МП  «Развитие транспортной системы Няндомского муниципального округа»</t>
  </si>
  <si>
    <t>Организация транспортного обслуживания населения на пассажирских муниципальных маршрутах автомобильного транспорта</t>
  </si>
  <si>
    <t>19 0 00 S6360</t>
  </si>
  <si>
    <t>Создание условий для обеспечения поселений и жителей муниципальных и городских округов услугами торговли</t>
  </si>
  <si>
    <t>12 0 00 S8270</t>
  </si>
  <si>
    <t>МП "Комплексное развитие сельских территорий Няндомского мунципального округа"</t>
  </si>
  <si>
    <t>Подпрограмма "Создание и развитие инфраструктуры на сельских территориях"</t>
  </si>
  <si>
    <t>24 2 00 00000</t>
  </si>
  <si>
    <t>МП "Развитие  образования  на территории  Няндомского муниципального округа"</t>
  </si>
  <si>
    <t>Подпрограмма "Развитие дошкольного образования  на территории  Няндомского муниципального округа»"</t>
  </si>
  <si>
    <t>02 1 00 43570</t>
  </si>
  <si>
    <t>Реализация мероприятий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</si>
  <si>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 xml:space="preserve">МП «Энергосбережение и повышение энергетической эффективности на территории Няндомского  муниципального округа» </t>
  </si>
  <si>
    <t xml:space="preserve">Мероприятия в сфере энергосбережения и повышения энергетической эффективности </t>
  </si>
  <si>
    <t>Подпрограмма "Развитие общего образования на территории  Няндомского муниципального округа"</t>
  </si>
  <si>
    <t>02 2 00 40990</t>
  </si>
  <si>
    <t>Создание условий для вовлечения обучающихся в муниципальных образовательных организациях в деятельность по профилактике дорожно-транспортного травматизма</t>
  </si>
  <si>
    <t>02 2 00 S6880</t>
  </si>
  <si>
    <t>Подпрограмма "Развитие физической культуры и спорта в   Няндомском муниципальном округе"</t>
  </si>
  <si>
    <t>Подпрограмма "Развитие  дополнительного образования детей  на территории  Няндомского муниципального округа"</t>
  </si>
  <si>
    <t>Субсидии некоммерческим организациям (за исключением государственных (муниципальных) учреждений)</t>
  </si>
  <si>
    <t>24 0 00 00000</t>
  </si>
  <si>
    <t>Подпрограмма «Создание и развитие инфраструктуры на сельских территориях»</t>
  </si>
  <si>
    <t>МП "Молодежь  Няндомского муниципального округа"</t>
  </si>
  <si>
    <t>Подпрограмма "Обеспечение функционирования и развития системы образования на территории  Няндомского муниципального округа"</t>
  </si>
  <si>
    <t>Подпрограмма "Развитие и укрепление материально-технической базы детского загородного оздоровительного лагеря "Боровое"</t>
  </si>
  <si>
    <t>Подпрограмма "Развитие дошкольного образования  на территории  Няндомского муниципального округа"</t>
  </si>
  <si>
    <t>Управление социальной политики администрации Няндомского муниципального округа Архангелськой области</t>
  </si>
  <si>
    <t>Организация материально-технического стимулирования и страхования участников добровольных народных дружин</t>
  </si>
  <si>
    <t>08 0 00 S8140</t>
  </si>
  <si>
    <t xml:space="preserve"> Подпрограмма "Развитие туризма на территории Няндомского муниципального округа"</t>
  </si>
  <si>
    <t>МП «Комплексное развитие сельских территорий Няндомского муниципального округа»</t>
  </si>
  <si>
    <t>МП «Развитие сферы культуры и туризма на территории Няндомского муниципального округа»</t>
  </si>
  <si>
    <t>Реализация мероприятий по содействию трудоустройству несовершеннолетних граждан</t>
  </si>
  <si>
    <t>14 0 00 44090</t>
  </si>
  <si>
    <t>Реализация федеральной целевой программы "Увековечение памяти погибших при защите Отечества на 2019 – 2024 годы"</t>
  </si>
  <si>
    <t>14 0 00 L2990</t>
  </si>
  <si>
    <t>Подпрограмма «Развитие культуры на территории Няндомского муниципального округа»</t>
  </si>
  <si>
    <t>Субсидия на государственную поддержку лучших работников сельских учреждений культуры</t>
  </si>
  <si>
    <t>13 1 00 55194</t>
  </si>
  <si>
    <t>Субсидия на государственную поддержку лучших сельских учреждений культуры</t>
  </si>
  <si>
    <t>13 1 00 55196</t>
  </si>
  <si>
    <t>Подпрограмма  "Старшее поколение"</t>
  </si>
  <si>
    <t>Предоставление выплат почетным гражданам</t>
  </si>
  <si>
    <t>03 2 00 47010</t>
  </si>
  <si>
    <t xml:space="preserve">Подпрограмма "Дом для молодой семьи" </t>
  </si>
  <si>
    <t>03 3 00 00000</t>
  </si>
  <si>
    <t>Реализация мероприятий по обеспечению жильем молодых семей</t>
  </si>
  <si>
    <t>03 3 00 L4970</t>
  </si>
  <si>
    <t>МП "Развитие физической культуры, спорта и создание условий для формирования здорового образа жизни на территории Няндомского муниципального округа"</t>
  </si>
  <si>
    <t>Государственная поддержка спортивных организаций, осуществляющих подготовку спортивного резерва для спортивных сборных команд , в том числе  спортивных сборных команд Российской Федерации</t>
  </si>
  <si>
    <t>11 2 00 50810</t>
  </si>
  <si>
    <t>Приобретение спортивного оборудования и инвентаря для приведения организаций спортивной подготовки в нормативное состояние</t>
  </si>
  <si>
    <t>11 2 0052290</t>
  </si>
  <si>
    <t>Ремонт и содержание жилого фонда</t>
  </si>
  <si>
    <t>21 0 00 43500</t>
  </si>
  <si>
    <t>Управление строительства, архитектуры и ЖКХ  администрации Няндомского муниципального округа Архангельской области</t>
  </si>
  <si>
    <t>МП "Формирование современной городской среды на территории Няндомского муниципального  округа"</t>
  </si>
  <si>
    <t>10 0 00 00000</t>
  </si>
  <si>
    <t>Реализация программ формирования современной городской среды</t>
  </si>
  <si>
    <t>10 0 00 55550</t>
  </si>
  <si>
    <t xml:space="preserve">МП "Строительство, ремонт и содержание автомобильных дорог общего пользования местного значения на территории Няндомского муниципального округа" </t>
  </si>
  <si>
    <t>Модернизация нерегулируемых пешеходных переходов, светофорных объектов и установка светофорных объектов, пешеходных ограждений на автомобильных дорогах общего пользования местного значения</t>
  </si>
  <si>
    <t>15 0 00 S6670</t>
  </si>
  <si>
    <t>МП "Строительство, ремонт и содержание муниципального жилого фонда на территории Няндомского округа"</t>
  </si>
  <si>
    <t>Подпрограмма "Проведение капитального ремонта муниципального жилого фонда в Няндомском муниципальном округе"</t>
  </si>
  <si>
    <t xml:space="preserve">МП "Развитие коммунальной инфраструктуры Няндомского муниципального  округа" </t>
  </si>
  <si>
    <t xml:space="preserve">Строительство и реконструкция объектов капитального строительства муниципальной собственности </t>
  </si>
  <si>
    <t>10 0 00 43570</t>
  </si>
  <si>
    <t>Создание комфортной городской среды в малых городах и исторических поселениях – победителях Всероссийского конкурса лучших проектов создания комфортной городской среды</t>
  </si>
  <si>
    <t>10 0 00 54240</t>
  </si>
  <si>
    <t>Разработка проектно-сметной документации по благоустройству общественных и дворовых территорий при реализации муниципальных программ формирования современной городской среды</t>
  </si>
  <si>
    <t>10 0 00 S6410</t>
  </si>
  <si>
    <t xml:space="preserve">МП "Благоустройство территории Няндомского муниципального округа" </t>
  </si>
  <si>
    <t>16 0 00 40100</t>
  </si>
  <si>
    <t>Содержание, ремонт и оплата услуг уличного освещения</t>
  </si>
  <si>
    <t>16 0 00 43580</t>
  </si>
  <si>
    <t>МП«Совершенствование муниципального управления в администрации Няндомского муниципального округа»</t>
  </si>
  <si>
    <t>Муниципальная программа "Развитие  образования  на территории  Няндомского муниципального округа"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</si>
  <si>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типа)па)</t>
  </si>
  <si>
    <t>МП "Развитие сельского хозяйства на территории  Няндомского  муниципального округа"</t>
  </si>
  <si>
    <t>МП  "Формирование современной городской среды на территории Няндомского муниципального  округа"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</si>
  <si>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</si>
  <si>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МП "Развитие физической культуры, спорта и создание условий для формирования здорового образа жизни на территории Няндомског омуниципального округа"</t>
  </si>
  <si>
    <t>Подпрограмма "Развитие туризма на территории Няндомского муниципального округа"</t>
  </si>
  <si>
    <t xml:space="preserve">МП  "Благоустройство территории Няндомского муниципального округа" </t>
  </si>
  <si>
    <t>МП «Развитие транспортной системы Няндомского муниципального округа»</t>
  </si>
  <si>
    <t>МП «Укрепление общественного здоровья населения на территории Няндомского муниципального округа»</t>
  </si>
  <si>
    <t>МП "Муниципальная программа «Обеспечение и совершенствование деятельности  Управления социальной политики администрации  Няндомского муниципального округа"</t>
  </si>
  <si>
    <t>Обеспечение деятельности Собрания депутатов Няндомского округа Архангельской области</t>
  </si>
  <si>
    <t>13 2 00 55900</t>
  </si>
  <si>
    <t>Техническое оснащение муниципальных музеев</t>
  </si>
  <si>
    <t>Резервный фонд администрации Няндомского муниципального округа Архангельской области</t>
  </si>
  <si>
    <t>13 1 00 44060</t>
  </si>
  <si>
    <t>Реализация подпрограммы муниципальной программы, непрограммных направлений расходов  бюджета округа</t>
  </si>
  <si>
    <t>Спорт высших достижений</t>
  </si>
  <si>
    <t>Развитие территориального общественного самоуправления Няндомского округа</t>
  </si>
  <si>
    <t>18 1 00 41190</t>
  </si>
  <si>
    <t>28 0 00 47030</t>
  </si>
  <si>
    <t xml:space="preserve">Выплата компенсации на оплату проезда к месту лечение (получения консультации) и обратно гражданам, страдающим онкологическими заболеваниями </t>
  </si>
  <si>
    <t>Реализация подпрограммы муниципальной программы, непрограммных направлений расходов бюджета</t>
  </si>
  <si>
    <t>19 0 00 40030</t>
  </si>
  <si>
    <t>Председатель Собрания депутатов Няндомского муниципального округа Архангельской области</t>
  </si>
  <si>
    <t>62 2 00 00000</t>
  </si>
  <si>
    <t>62 2 00 40010</t>
  </si>
  <si>
    <t>62 2 00 40480</t>
  </si>
  <si>
    <t>Председатель контрольно-счетной палаты Няндомского муниципального округа Архангельской области</t>
  </si>
  <si>
    <t>64 2 00 00000</t>
  </si>
  <si>
    <t>64 2 00 40010</t>
  </si>
  <si>
    <t>13 1 00 55130</t>
  </si>
  <si>
    <t>Субсидии на развитие сети учреждений культурно-досугового типа</t>
  </si>
  <si>
    <t>Мероприятия в сфере гражданской обороны и защиты населения и территорий Няндомского округа от чрезвычайных ситуаций, осуществляемые органами местного самоуправления</t>
  </si>
  <si>
    <t>Подпрограмма "Создание условий для обемпечения доступным и комфортным жильем сельского населения"</t>
  </si>
  <si>
    <t>Другие вопросы в области жилищно-коммунального хозяйства</t>
  </si>
  <si>
    <t>24 2 00 L3720</t>
  </si>
  <si>
    <t>Развитие транспортной инфраструктуры на сельских территориях</t>
  </si>
  <si>
    <t>24 1 00 L576Q</t>
  </si>
  <si>
    <t>Обеспечение комплексного развития сельских территорий (комплексное обустройство площадки под компактную жилищную застройку в дер. Кузьминская Няндомского муниципального округа Архангельской области)</t>
  </si>
  <si>
    <t>от 19 декабря 2022 года № 22</t>
  </si>
  <si>
    <t>"ПРИЛОЖЕНИЕ  6</t>
  </si>
  <si>
    <t>"</t>
  </si>
  <si>
    <t>"ПРИЛОЖЕНИЕ 8</t>
  </si>
  <si>
    <t>"ПРИЛОЖЕНИЕ 10</t>
  </si>
  <si>
    <t>Проект                  2024 год,                                 тыс. рублей</t>
  </si>
  <si>
    <t>Утверждено    2024 год,                                 тыс. рублей</t>
  </si>
  <si>
    <t>Отклонение   2024 год,                                 тыс. рублей</t>
  </si>
  <si>
    <t>Проект                  2025 год,                                 тыс. рублей</t>
  </si>
  <si>
    <t>Утверждено    2025 год,                                 тыс. рублей</t>
  </si>
  <si>
    <t>Отклонение   2025 год,                                 тыс. рублей</t>
  </si>
  <si>
    <t>6</t>
  </si>
  <si>
    <t>9</t>
  </si>
  <si>
    <t>Пояснительная к ПРИЛОЖЕНИЮ 6</t>
  </si>
  <si>
    <t>ПРИЛОЖЕНИЕ 8</t>
  </si>
  <si>
    <t>Пояснительная к ПРИЛОЖЕНИЮ 10</t>
  </si>
  <si>
    <t>от __________ 2023 года № ____</t>
  </si>
  <si>
    <t>от _________ 2023 года № ___</t>
  </si>
  <si>
    <t>от ____________ 2023 года № ___</t>
  </si>
  <si>
    <t>ПРИЛОЖЕНИЕ  6</t>
  </si>
  <si>
    <t>ПРИЛОЖЕНИЕ 10</t>
  </si>
  <si>
    <t>Пояснительная к ПРИЛОЖЕНИЮ 8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</si>
</sst>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_-* #,##0_р_._-;\-* #,##0_р_._-;_-* &quot;-&quot;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#,##0.0"/>
    <numFmt numFmtId="186" formatCode="_-* #,##0.0_р_._-;\-* #,##0.0_р_._-;_-* &quot;-&quot;??_р_._-;_-@_-"/>
    <numFmt numFmtId="187" formatCode="0.0%"/>
    <numFmt numFmtId="188" formatCode="[$-FC19]d\ mmmm\ yyyy\ &quot;г.&quot;"/>
    <numFmt numFmtId="189" formatCode="0.0"/>
    <numFmt numFmtId="190" formatCode="#,##0.0_ ;\-#,##0.0\ "/>
    <numFmt numFmtId="191" formatCode="[$€-2]\ ###,000_);[Red]\([$€-2]\ ###,000\)"/>
    <numFmt numFmtId="192" formatCode="#,##0.000"/>
    <numFmt numFmtId="193" formatCode="_-* #,##0.00_р_._-;\-* #,##0.00_р_._-;_-* &quot;-&quot;?_р_._-;_-@_-"/>
    <numFmt numFmtId="194" formatCode="0.000%"/>
    <numFmt numFmtId="195" formatCode="0.0000%"/>
    <numFmt numFmtId="196" formatCode="_(* #,##0.0_);_(* \(#,##0.0\);_(* &quot;-&quot;??_);_(@_)"/>
    <numFmt numFmtId="197" formatCode="0000000"/>
    <numFmt numFmtId="198" formatCode="#,##0.00&quot;р.&quot;"/>
    <numFmt numFmtId="199" formatCode="#,##0.00_р_."/>
  </numFmts>
  <fonts count="70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 Cyr"/>
      <family val="0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Arial Cyr"/>
      <family val="0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hair"/>
      <bottom style="dotted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3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309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80" fontId="4" fillId="0" borderId="0" xfId="0" applyNumberFormat="1" applyFont="1" applyFill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49" fontId="4" fillId="33" borderId="0" xfId="0" applyNumberFormat="1" applyFont="1" applyFill="1" applyAlignment="1">
      <alignment/>
    </xf>
    <xf numFmtId="0" fontId="62" fillId="33" borderId="0" xfId="0" applyFont="1" applyFill="1" applyAlignment="1">
      <alignment/>
    </xf>
    <xf numFmtId="185" fontId="62" fillId="33" borderId="0" xfId="0" applyNumberFormat="1" applyFont="1" applyFill="1" applyAlignment="1">
      <alignment/>
    </xf>
    <xf numFmtId="0" fontId="63" fillId="33" borderId="0" xfId="0" applyFont="1" applyFill="1" applyAlignment="1">
      <alignment/>
    </xf>
    <xf numFmtId="0" fontId="62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64" fillId="33" borderId="11" xfId="0" applyFont="1" applyFill="1" applyBorder="1" applyAlignment="1">
      <alignment horizontal="center"/>
    </xf>
    <xf numFmtId="0" fontId="64" fillId="33" borderId="11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71" fontId="6" fillId="0" borderId="0" xfId="62" applyFont="1" applyFill="1" applyBorder="1" applyAlignment="1">
      <alignment horizontal="right" vertical="center"/>
    </xf>
    <xf numFmtId="0" fontId="4" fillId="33" borderId="0" xfId="0" applyFont="1" applyFill="1" applyAlignment="1">
      <alignment vertical="center"/>
    </xf>
    <xf numFmtId="0" fontId="64" fillId="33" borderId="0" xfId="0" applyFont="1" applyFill="1" applyBorder="1" applyAlignment="1">
      <alignment/>
    </xf>
    <xf numFmtId="0" fontId="64" fillId="33" borderId="0" xfId="0" applyFont="1" applyFill="1" applyAlignment="1">
      <alignment/>
    </xf>
    <xf numFmtId="49" fontId="64" fillId="33" borderId="0" xfId="0" applyNumberFormat="1" applyFont="1" applyFill="1" applyAlignment="1">
      <alignment/>
    </xf>
    <xf numFmtId="0" fontId="65" fillId="33" borderId="0" xfId="0" applyFont="1" applyFill="1" applyAlignment="1">
      <alignment/>
    </xf>
    <xf numFmtId="0" fontId="66" fillId="33" borderId="0" xfId="0" applyFont="1" applyFill="1" applyAlignment="1">
      <alignment/>
    </xf>
    <xf numFmtId="0" fontId="62" fillId="0" borderId="0" xfId="0" applyFont="1" applyFill="1" applyAlignment="1">
      <alignment/>
    </xf>
    <xf numFmtId="0" fontId="65" fillId="33" borderId="0" xfId="0" applyFont="1" applyFill="1" applyBorder="1" applyAlignment="1">
      <alignment/>
    </xf>
    <xf numFmtId="185" fontId="64" fillId="33" borderId="0" xfId="0" applyNumberFormat="1" applyFont="1" applyFill="1" applyBorder="1" applyAlignment="1">
      <alignment/>
    </xf>
    <xf numFmtId="0" fontId="66" fillId="33" borderId="0" xfId="0" applyFont="1" applyFill="1" applyBorder="1" applyAlignment="1">
      <alignment/>
    </xf>
    <xf numFmtId="49" fontId="9" fillId="33" borderId="12" xfId="0" applyNumberFormat="1" applyFont="1" applyFill="1" applyBorder="1" applyAlignment="1">
      <alignment horizontal="left"/>
    </xf>
    <xf numFmtId="49" fontId="5" fillId="33" borderId="12" xfId="0" applyNumberFormat="1" applyFont="1" applyFill="1" applyBorder="1" applyAlignment="1">
      <alignment/>
    </xf>
    <xf numFmtId="0" fontId="5" fillId="33" borderId="12" xfId="0" applyNumberFormat="1" applyFont="1" applyFill="1" applyBorder="1" applyAlignment="1">
      <alignment horizontal="center"/>
    </xf>
    <xf numFmtId="49" fontId="5" fillId="33" borderId="12" xfId="0" applyNumberFormat="1" applyFont="1" applyFill="1" applyBorder="1" applyAlignment="1">
      <alignment horizontal="center"/>
    </xf>
    <xf numFmtId="185" fontId="5" fillId="33" borderId="12" xfId="0" applyNumberFormat="1" applyFont="1" applyFill="1" applyBorder="1" applyAlignment="1">
      <alignment/>
    </xf>
    <xf numFmtId="49" fontId="10" fillId="33" borderId="12" xfId="0" applyNumberFormat="1" applyFont="1" applyFill="1" applyBorder="1" applyAlignment="1">
      <alignment horizontal="left"/>
    </xf>
    <xf numFmtId="49" fontId="4" fillId="33" borderId="12" xfId="0" applyNumberFormat="1" applyFont="1" applyFill="1" applyBorder="1" applyAlignment="1">
      <alignment/>
    </xf>
    <xf numFmtId="0" fontId="4" fillId="33" borderId="12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185" fontId="4" fillId="33" borderId="12" xfId="0" applyNumberFormat="1" applyFont="1" applyFill="1" applyBorder="1" applyAlignment="1">
      <alignment/>
    </xf>
    <xf numFmtId="49" fontId="4" fillId="33" borderId="12" xfId="0" applyNumberFormat="1" applyFont="1" applyFill="1" applyBorder="1" applyAlignment="1">
      <alignment horizontal="left"/>
    </xf>
    <xf numFmtId="0" fontId="10" fillId="33" borderId="12" xfId="0" applyNumberFormat="1" applyFont="1" applyFill="1" applyBorder="1" applyAlignment="1">
      <alignment horizontal="center"/>
    </xf>
    <xf numFmtId="49" fontId="10" fillId="33" borderId="12" xfId="0" applyNumberFormat="1" applyFont="1" applyFill="1" applyBorder="1" applyAlignment="1">
      <alignment/>
    </xf>
    <xf numFmtId="49" fontId="5" fillId="33" borderId="12" xfId="0" applyNumberFormat="1" applyFont="1" applyFill="1" applyBorder="1" applyAlignment="1">
      <alignment horizontal="left"/>
    </xf>
    <xf numFmtId="49" fontId="4" fillId="33" borderId="12" xfId="0" applyNumberFormat="1" applyFont="1" applyFill="1" applyBorder="1" applyAlignment="1">
      <alignment horizontal="right"/>
    </xf>
    <xf numFmtId="0" fontId="4" fillId="33" borderId="12" xfId="0" applyFont="1" applyFill="1" applyBorder="1" applyAlignment="1">
      <alignment/>
    </xf>
    <xf numFmtId="49" fontId="5" fillId="33" borderId="12" xfId="0" applyNumberFormat="1" applyFont="1" applyFill="1" applyBorder="1" applyAlignment="1">
      <alignment horizontal="right"/>
    </xf>
    <xf numFmtId="185" fontId="5" fillId="33" borderId="12" xfId="0" applyNumberFormat="1" applyFont="1" applyFill="1" applyBorder="1" applyAlignment="1">
      <alignment horizontal="right"/>
    </xf>
    <xf numFmtId="185" fontId="4" fillId="33" borderId="12" xfId="0" applyNumberFormat="1" applyFont="1" applyFill="1" applyBorder="1" applyAlignment="1">
      <alignment horizontal="right"/>
    </xf>
    <xf numFmtId="49" fontId="11" fillId="33" borderId="12" xfId="0" applyNumberFormat="1" applyFont="1" applyFill="1" applyBorder="1" applyAlignment="1">
      <alignment horizontal="left"/>
    </xf>
    <xf numFmtId="49" fontId="12" fillId="33" borderId="12" xfId="0" applyNumberFormat="1" applyFont="1" applyFill="1" applyBorder="1" applyAlignment="1">
      <alignment horizontal="left"/>
    </xf>
    <xf numFmtId="185" fontId="4" fillId="33" borderId="12" xfId="0" applyNumberFormat="1" applyFont="1" applyFill="1" applyBorder="1" applyAlignment="1">
      <alignment/>
    </xf>
    <xf numFmtId="0" fontId="4" fillId="33" borderId="12" xfId="0" applyNumberFormat="1" applyFont="1" applyFill="1" applyBorder="1" applyAlignment="1">
      <alignment horizontal="center" wrapText="1"/>
    </xf>
    <xf numFmtId="49" fontId="13" fillId="33" borderId="12" xfId="0" applyNumberFormat="1" applyFont="1" applyFill="1" applyBorder="1" applyAlignment="1">
      <alignment horizontal="left"/>
    </xf>
    <xf numFmtId="0" fontId="4" fillId="0" borderId="12" xfId="0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190" fontId="4" fillId="0" borderId="12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190" fontId="5" fillId="0" borderId="12" xfId="0" applyNumberFormat="1" applyFont="1" applyFill="1" applyBorder="1" applyAlignment="1">
      <alignment horizontal="right" vertical="center"/>
    </xf>
    <xf numFmtId="185" fontId="5" fillId="33" borderId="10" xfId="0" applyNumberFormat="1" applyFont="1" applyFill="1" applyBorder="1" applyAlignment="1">
      <alignment/>
    </xf>
    <xf numFmtId="49" fontId="14" fillId="33" borderId="12" xfId="0" applyNumberFormat="1" applyFont="1" applyFill="1" applyBorder="1" applyAlignment="1">
      <alignment horizontal="left"/>
    </xf>
    <xf numFmtId="2" fontId="5" fillId="33" borderId="12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/>
    </xf>
    <xf numFmtId="49" fontId="10" fillId="33" borderId="13" xfId="0" applyNumberFormat="1" applyFont="1" applyFill="1" applyBorder="1" applyAlignment="1">
      <alignment horizontal="left"/>
    </xf>
    <xf numFmtId="49" fontId="9" fillId="33" borderId="14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/>
    </xf>
    <xf numFmtId="0" fontId="5" fillId="33" borderId="14" xfId="0" applyNumberFormat="1" applyFont="1" applyFill="1" applyBorder="1" applyAlignment="1">
      <alignment horizontal="center"/>
    </xf>
    <xf numFmtId="49" fontId="5" fillId="33" borderId="14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49" fontId="5" fillId="33" borderId="12" xfId="0" applyNumberFormat="1" applyFont="1" applyFill="1" applyBorder="1" applyAlignment="1">
      <alignment wrapText="1"/>
    </xf>
    <xf numFmtId="0" fontId="5" fillId="33" borderId="12" xfId="0" applyNumberFormat="1" applyFont="1" applyFill="1" applyBorder="1" applyAlignment="1">
      <alignment horizontal="center" wrapText="1"/>
    </xf>
    <xf numFmtId="49" fontId="5" fillId="33" borderId="12" xfId="0" applyNumberFormat="1" applyFont="1" applyFill="1" applyBorder="1" applyAlignment="1">
      <alignment horizontal="center" wrapText="1"/>
    </xf>
    <xf numFmtId="49" fontId="15" fillId="33" borderId="12" xfId="0" applyNumberFormat="1" applyFont="1" applyFill="1" applyBorder="1" applyAlignment="1">
      <alignment horizontal="left"/>
    </xf>
    <xf numFmtId="0" fontId="0" fillId="33" borderId="14" xfId="0" applyFont="1" applyFill="1" applyBorder="1" applyAlignment="1">
      <alignment horizontal="left"/>
    </xf>
    <xf numFmtId="0" fontId="0" fillId="33" borderId="14" xfId="0" applyFont="1" applyFill="1" applyBorder="1" applyAlignment="1">
      <alignment/>
    </xf>
    <xf numFmtId="0" fontId="0" fillId="33" borderId="14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/>
    </xf>
    <xf numFmtId="0" fontId="4" fillId="33" borderId="16" xfId="0" applyNumberFormat="1" applyFont="1" applyFill="1" applyBorder="1" applyAlignment="1">
      <alignment horizontal="center"/>
    </xf>
    <xf numFmtId="49" fontId="4" fillId="33" borderId="17" xfId="0" applyNumberFormat="1" applyFont="1" applyFill="1" applyBorder="1" applyAlignment="1">
      <alignment horizontal="center"/>
    </xf>
    <xf numFmtId="0" fontId="4" fillId="33" borderId="14" xfId="0" applyNumberFormat="1" applyFont="1" applyFill="1" applyBorder="1" applyAlignment="1">
      <alignment horizontal="center"/>
    </xf>
    <xf numFmtId="49" fontId="5" fillId="33" borderId="14" xfId="0" applyNumberFormat="1" applyFont="1" applyFill="1" applyBorder="1" applyAlignment="1">
      <alignment horizontal="left"/>
    </xf>
    <xf numFmtId="49" fontId="8" fillId="33" borderId="12" xfId="0" applyNumberFormat="1" applyFont="1" applyFill="1" applyBorder="1" applyAlignment="1">
      <alignment horizontal="left"/>
    </xf>
    <xf numFmtId="0" fontId="5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/>
    </xf>
    <xf numFmtId="185" fontId="5" fillId="33" borderId="14" xfId="0" applyNumberFormat="1" applyFont="1" applyFill="1" applyBorder="1" applyAlignment="1">
      <alignment/>
    </xf>
    <xf numFmtId="185" fontId="4" fillId="33" borderId="17" xfId="0" applyNumberFormat="1" applyFont="1" applyFill="1" applyBorder="1" applyAlignment="1">
      <alignment/>
    </xf>
    <xf numFmtId="185" fontId="6" fillId="33" borderId="12" xfId="0" applyNumberFormat="1" applyFont="1" applyFill="1" applyBorder="1" applyAlignment="1">
      <alignment horizontal="right"/>
    </xf>
    <xf numFmtId="185" fontId="4" fillId="33" borderId="18" xfId="0" applyNumberFormat="1" applyFont="1" applyFill="1" applyBorder="1" applyAlignment="1">
      <alignment/>
    </xf>
    <xf numFmtId="185" fontId="64" fillId="33" borderId="0" xfId="0" applyNumberFormat="1" applyFont="1" applyFill="1" applyAlignment="1">
      <alignment/>
    </xf>
    <xf numFmtId="49" fontId="4" fillId="33" borderId="13" xfId="0" applyNumberFormat="1" applyFont="1" applyFill="1" applyBorder="1" applyAlignment="1">
      <alignment/>
    </xf>
    <xf numFmtId="0" fontId="4" fillId="33" borderId="13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185" fontId="8" fillId="33" borderId="13" xfId="0" applyNumberFormat="1" applyFont="1" applyFill="1" applyBorder="1" applyAlignment="1">
      <alignment/>
    </xf>
    <xf numFmtId="185" fontId="4" fillId="33" borderId="0" xfId="0" applyNumberFormat="1" applyFont="1" applyFill="1" applyAlignment="1">
      <alignment/>
    </xf>
    <xf numFmtId="187" fontId="4" fillId="33" borderId="0" xfId="0" applyNumberFormat="1" applyFont="1" applyFill="1" applyAlignment="1">
      <alignment/>
    </xf>
    <xf numFmtId="4" fontId="64" fillId="33" borderId="0" xfId="0" applyNumberFormat="1" applyFont="1" applyFill="1" applyAlignment="1">
      <alignment/>
    </xf>
    <xf numFmtId="185" fontId="62" fillId="33" borderId="0" xfId="0" applyNumberFormat="1" applyFont="1" applyFill="1" applyBorder="1" applyAlignment="1">
      <alignment/>
    </xf>
    <xf numFmtId="0" fontId="5" fillId="0" borderId="19" xfId="0" applyFont="1" applyFill="1" applyBorder="1" applyAlignment="1">
      <alignment horizontal="left" vertical="center" wrapText="1"/>
    </xf>
    <xf numFmtId="49" fontId="5" fillId="0" borderId="19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190" fontId="5" fillId="0" borderId="19" xfId="0" applyNumberFormat="1" applyFont="1" applyFill="1" applyBorder="1" applyAlignment="1">
      <alignment horizontal="right" vertical="center"/>
    </xf>
    <xf numFmtId="49" fontId="5" fillId="0" borderId="12" xfId="0" applyNumberFormat="1" applyFont="1" applyFill="1" applyBorder="1" applyAlignment="1">
      <alignment horizontal="left" vertical="center" wrapText="1"/>
    </xf>
    <xf numFmtId="49" fontId="15" fillId="33" borderId="11" xfId="0" applyNumberFormat="1" applyFont="1" applyFill="1" applyBorder="1" applyAlignment="1">
      <alignment/>
    </xf>
    <xf numFmtId="185" fontId="6" fillId="33" borderId="0" xfId="0" applyNumberFormat="1" applyFont="1" applyFill="1" applyAlignment="1">
      <alignment/>
    </xf>
    <xf numFmtId="0" fontId="4" fillId="0" borderId="20" xfId="0" applyFont="1" applyFill="1" applyBorder="1" applyAlignment="1">
      <alignment horizontal="left" vertical="center" wrapText="1"/>
    </xf>
    <xf numFmtId="49" fontId="4" fillId="0" borderId="20" xfId="0" applyNumberFormat="1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left" vertical="center" wrapText="1"/>
    </xf>
    <xf numFmtId="49" fontId="4" fillId="0" borderId="22" xfId="0" applyNumberFormat="1" applyFont="1" applyFill="1" applyBorder="1" applyAlignment="1">
      <alignment horizontal="center" vertical="center"/>
    </xf>
    <xf numFmtId="185" fontId="4" fillId="33" borderId="0" xfId="0" applyNumberFormat="1" applyFont="1" applyFill="1" applyAlignment="1">
      <alignment/>
    </xf>
    <xf numFmtId="187" fontId="4" fillId="33" borderId="0" xfId="0" applyNumberFormat="1" applyFont="1" applyFill="1" applyAlignment="1">
      <alignment/>
    </xf>
    <xf numFmtId="190" fontId="4" fillId="0" borderId="23" xfId="0" applyNumberFormat="1" applyFont="1" applyFill="1" applyBorder="1" applyAlignment="1">
      <alignment horizontal="right" vertical="center"/>
    </xf>
    <xf numFmtId="185" fontId="4" fillId="33" borderId="24" xfId="0" applyNumberFormat="1" applyFont="1" applyFill="1" applyBorder="1" applyAlignment="1">
      <alignment/>
    </xf>
    <xf numFmtId="190" fontId="4" fillId="0" borderId="25" xfId="0" applyNumberFormat="1" applyFont="1" applyFill="1" applyBorder="1" applyAlignment="1">
      <alignment horizontal="right" vertical="center"/>
    </xf>
    <xf numFmtId="190" fontId="4" fillId="0" borderId="13" xfId="0" applyNumberFormat="1" applyFont="1" applyFill="1" applyBorder="1" applyAlignment="1">
      <alignment horizontal="right" vertical="center"/>
    </xf>
    <xf numFmtId="190" fontId="4" fillId="33" borderId="12" xfId="0" applyNumberFormat="1" applyFont="1" applyFill="1" applyBorder="1" applyAlignment="1">
      <alignment horizontal="right" vertical="center"/>
    </xf>
    <xf numFmtId="49" fontId="5" fillId="0" borderId="10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190" fontId="5" fillId="0" borderId="10" xfId="0" applyNumberFormat="1" applyFont="1" applyFill="1" applyBorder="1" applyAlignment="1">
      <alignment horizontal="right" vertical="center"/>
    </xf>
    <xf numFmtId="0" fontId="4" fillId="33" borderId="12" xfId="0" applyFont="1" applyFill="1" applyBorder="1" applyAlignment="1">
      <alignment/>
    </xf>
    <xf numFmtId="49" fontId="5" fillId="33" borderId="18" xfId="0" applyNumberFormat="1" applyFont="1" applyFill="1" applyBorder="1" applyAlignment="1">
      <alignment horizontal="left"/>
    </xf>
    <xf numFmtId="49" fontId="5" fillId="33" borderId="10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left" vertical="top" wrapText="1"/>
    </xf>
    <xf numFmtId="49" fontId="4" fillId="33" borderId="11" xfId="0" applyNumberFormat="1" applyFont="1" applyFill="1" applyBorder="1" applyAlignment="1">
      <alignment horizontal="center"/>
    </xf>
    <xf numFmtId="49" fontId="5" fillId="33" borderId="11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 wrapText="1"/>
    </xf>
    <xf numFmtId="0" fontId="15" fillId="33" borderId="12" xfId="0" applyNumberFormat="1" applyFont="1" applyFill="1" applyBorder="1" applyAlignment="1">
      <alignment horizontal="center"/>
    </xf>
    <xf numFmtId="49" fontId="14" fillId="33" borderId="11" xfId="0" applyNumberFormat="1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/>
    </xf>
    <xf numFmtId="0" fontId="4" fillId="33" borderId="12" xfId="0" applyFont="1" applyFill="1" applyBorder="1" applyAlignment="1">
      <alignment horizontal="left" vertical="center" wrapText="1"/>
    </xf>
    <xf numFmtId="49" fontId="4" fillId="33" borderId="12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left" vertical="center" wrapText="1"/>
    </xf>
    <xf numFmtId="49" fontId="5" fillId="33" borderId="12" xfId="0" applyNumberFormat="1" applyFont="1" applyFill="1" applyBorder="1" applyAlignment="1">
      <alignment horizontal="center" vertical="center"/>
    </xf>
    <xf numFmtId="190" fontId="5" fillId="33" borderId="12" xfId="0" applyNumberFormat="1" applyFont="1" applyFill="1" applyBorder="1" applyAlignment="1">
      <alignment horizontal="right" vertical="center"/>
    </xf>
    <xf numFmtId="190" fontId="4" fillId="0" borderId="10" xfId="0" applyNumberFormat="1" applyFont="1" applyFill="1" applyBorder="1" applyAlignment="1">
      <alignment/>
    </xf>
    <xf numFmtId="190" fontId="4" fillId="0" borderId="0" xfId="0" applyNumberFormat="1" applyFont="1" applyFill="1" applyAlignment="1">
      <alignment/>
    </xf>
    <xf numFmtId="49" fontId="13" fillId="34" borderId="19" xfId="0" applyNumberFormat="1" applyFont="1" applyFill="1" applyBorder="1" applyAlignment="1">
      <alignment horizontal="left"/>
    </xf>
    <xf numFmtId="49" fontId="15" fillId="34" borderId="19" xfId="0" applyNumberFormat="1" applyFont="1" applyFill="1" applyBorder="1" applyAlignment="1">
      <alignment/>
    </xf>
    <xf numFmtId="0" fontId="15" fillId="34" borderId="19" xfId="0" applyNumberFormat="1" applyFont="1" applyFill="1" applyBorder="1" applyAlignment="1">
      <alignment horizontal="center"/>
    </xf>
    <xf numFmtId="185" fontId="5" fillId="34" borderId="19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left" vertical="center"/>
    </xf>
    <xf numFmtId="0" fontId="13" fillId="34" borderId="19" xfId="0" applyFont="1" applyFill="1" applyBorder="1" applyAlignment="1">
      <alignment wrapText="1"/>
    </xf>
    <xf numFmtId="0" fontId="5" fillId="33" borderId="12" xfId="0" applyFont="1" applyFill="1" applyBorder="1" applyAlignment="1">
      <alignment wrapText="1"/>
    </xf>
    <xf numFmtId="0" fontId="4" fillId="33" borderId="12" xfId="0" applyFont="1" applyFill="1" applyBorder="1" applyAlignment="1">
      <alignment wrapText="1"/>
    </xf>
    <xf numFmtId="0" fontId="4" fillId="33" borderId="0" xfId="0" applyFont="1" applyFill="1" applyAlignment="1">
      <alignment wrapText="1"/>
    </xf>
    <xf numFmtId="0" fontId="4" fillId="33" borderId="17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vertical="top" wrapText="1"/>
    </xf>
    <xf numFmtId="0" fontId="5" fillId="33" borderId="15" xfId="0" applyFont="1" applyFill="1" applyBorder="1" applyAlignment="1">
      <alignment horizontal="left" vertical="center" wrapText="1"/>
    </xf>
    <xf numFmtId="0" fontId="4" fillId="33" borderId="15" xfId="53" applyFont="1" applyFill="1" applyBorder="1" applyAlignment="1">
      <alignment horizontal="left" vertical="center" wrapText="1"/>
      <protection/>
    </xf>
    <xf numFmtId="0" fontId="4" fillId="33" borderId="15" xfId="0" applyFont="1" applyFill="1" applyBorder="1" applyAlignment="1">
      <alignment horizontal="left" vertical="center" wrapText="1"/>
    </xf>
    <xf numFmtId="0" fontId="5" fillId="33" borderId="26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vertical="top" wrapText="1"/>
    </xf>
    <xf numFmtId="0" fontId="5" fillId="33" borderId="0" xfId="0" applyFont="1" applyFill="1" applyAlignment="1">
      <alignment wrapText="1"/>
    </xf>
    <xf numFmtId="0" fontId="4" fillId="33" borderId="12" xfId="0" applyFont="1" applyFill="1" applyBorder="1" applyAlignment="1">
      <alignment horizontal="left" wrapText="1"/>
    </xf>
    <xf numFmtId="0" fontId="5" fillId="33" borderId="12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left" vertical="top" wrapText="1"/>
    </xf>
    <xf numFmtId="0" fontId="13" fillId="33" borderId="12" xfId="0" applyFont="1" applyFill="1" applyBorder="1" applyAlignment="1">
      <alignment wrapText="1"/>
    </xf>
    <xf numFmtId="0" fontId="5" fillId="33" borderId="0" xfId="0" applyFont="1" applyFill="1" applyAlignment="1">
      <alignment/>
    </xf>
    <xf numFmtId="0" fontId="4" fillId="33" borderId="12" xfId="0" applyFont="1" applyFill="1" applyBorder="1" applyAlignment="1">
      <alignment horizontal="justify"/>
    </xf>
    <xf numFmtId="0" fontId="4" fillId="33" borderId="15" xfId="0" applyFont="1" applyFill="1" applyBorder="1" applyAlignment="1">
      <alignment wrapText="1"/>
    </xf>
    <xf numFmtId="0" fontId="4" fillId="33" borderId="20" xfId="0" applyFont="1" applyFill="1" applyBorder="1" applyAlignment="1">
      <alignment horizontal="left" vertical="center" wrapText="1"/>
    </xf>
    <xf numFmtId="0" fontId="4" fillId="33" borderId="12" xfId="0" applyNumberFormat="1" applyFont="1" applyFill="1" applyBorder="1" applyAlignment="1">
      <alignment wrapText="1"/>
    </xf>
    <xf numFmtId="0" fontId="5" fillId="33" borderId="12" xfId="0" applyFont="1" applyFill="1" applyBorder="1" applyAlignment="1">
      <alignment/>
    </xf>
    <xf numFmtId="0" fontId="4" fillId="33" borderId="12" xfId="0" applyFont="1" applyFill="1" applyBorder="1" applyAlignment="1">
      <alignment horizontal="left"/>
    </xf>
    <xf numFmtId="197" fontId="4" fillId="33" borderId="12" xfId="54" applyNumberFormat="1" applyFont="1" applyFill="1" applyBorder="1" applyAlignment="1" applyProtection="1">
      <alignment horizontal="left" wrapText="1"/>
      <protection hidden="1"/>
    </xf>
    <xf numFmtId="0" fontId="4" fillId="33" borderId="16" xfId="0" applyFont="1" applyFill="1" applyBorder="1" applyAlignment="1">
      <alignment wrapText="1"/>
    </xf>
    <xf numFmtId="0" fontId="5" fillId="33" borderId="19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left" wrapText="1"/>
    </xf>
    <xf numFmtId="0" fontId="4" fillId="33" borderId="12" xfId="0" applyFont="1" applyFill="1" applyBorder="1" applyAlignment="1">
      <alignment horizontal="justify" wrapText="1"/>
    </xf>
    <xf numFmtId="0" fontId="4" fillId="33" borderId="15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8" xfId="0" applyFont="1" applyFill="1" applyBorder="1" applyAlignment="1">
      <alignment horizontal="left" wrapText="1"/>
    </xf>
    <xf numFmtId="0" fontId="4" fillId="33" borderId="0" xfId="0" applyFont="1" applyFill="1" applyAlignment="1">
      <alignment horizontal="left" wrapText="1"/>
    </xf>
    <xf numFmtId="0" fontId="4" fillId="33" borderId="27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wrapText="1"/>
    </xf>
    <xf numFmtId="0" fontId="5" fillId="33" borderId="15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5" fillId="33" borderId="17" xfId="0" applyFont="1" applyFill="1" applyBorder="1" applyAlignment="1">
      <alignment horizontal="left" vertical="center" wrapText="1"/>
    </xf>
    <xf numFmtId="0" fontId="4" fillId="33" borderId="12" xfId="0" applyNumberFormat="1" applyFont="1" applyFill="1" applyBorder="1" applyAlignment="1">
      <alignment vertical="top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wrapText="1"/>
    </xf>
    <xf numFmtId="0" fontId="5" fillId="33" borderId="28" xfId="0" applyFont="1" applyFill="1" applyBorder="1" applyAlignment="1">
      <alignment horizontal="left" wrapText="1"/>
    </xf>
    <xf numFmtId="0" fontId="5" fillId="33" borderId="13" xfId="0" applyFont="1" applyFill="1" applyBorder="1" applyAlignment="1">
      <alignment horizontal="left" vertical="center" wrapText="1"/>
    </xf>
    <xf numFmtId="0" fontId="64" fillId="33" borderId="15" xfId="0" applyFont="1" applyFill="1" applyBorder="1" applyAlignment="1">
      <alignment horizontal="left" vertical="center"/>
    </xf>
    <xf numFmtId="0" fontId="13" fillId="34" borderId="12" xfId="0" applyFont="1" applyFill="1" applyBorder="1" applyAlignment="1">
      <alignment wrapText="1"/>
    </xf>
    <xf numFmtId="49" fontId="13" fillId="34" borderId="12" xfId="0" applyNumberFormat="1" applyFont="1" applyFill="1" applyBorder="1" applyAlignment="1">
      <alignment horizontal="left"/>
    </xf>
    <xf numFmtId="49" fontId="4" fillId="34" borderId="12" xfId="0" applyNumberFormat="1" applyFont="1" applyFill="1" applyBorder="1" applyAlignment="1">
      <alignment wrapText="1"/>
    </xf>
    <xf numFmtId="0" fontId="4" fillId="34" borderId="12" xfId="0" applyNumberFormat="1" applyFont="1" applyFill="1" applyBorder="1" applyAlignment="1">
      <alignment horizontal="center" wrapText="1"/>
    </xf>
    <xf numFmtId="49" fontId="4" fillId="34" borderId="12" xfId="0" applyNumberFormat="1" applyFont="1" applyFill="1" applyBorder="1" applyAlignment="1">
      <alignment horizontal="center" wrapText="1"/>
    </xf>
    <xf numFmtId="185" fontId="5" fillId="34" borderId="12" xfId="0" applyNumberFormat="1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4" fillId="34" borderId="12" xfId="0" applyNumberFormat="1" applyFont="1" applyFill="1" applyBorder="1" applyAlignment="1">
      <alignment horizontal="center"/>
    </xf>
    <xf numFmtId="49" fontId="15" fillId="34" borderId="12" xfId="0" applyNumberFormat="1" applyFont="1" applyFill="1" applyBorder="1" applyAlignment="1">
      <alignment/>
    </xf>
    <xf numFmtId="0" fontId="15" fillId="34" borderId="12" xfId="0" applyNumberFormat="1" applyFont="1" applyFill="1" applyBorder="1" applyAlignment="1">
      <alignment horizontal="center"/>
    </xf>
    <xf numFmtId="49" fontId="15" fillId="34" borderId="11" xfId="0" applyNumberFormat="1" applyFont="1" applyFill="1" applyBorder="1" applyAlignment="1">
      <alignment/>
    </xf>
    <xf numFmtId="49" fontId="66" fillId="33" borderId="12" xfId="0" applyNumberFormat="1" applyFont="1" applyFill="1" applyBorder="1" applyAlignment="1">
      <alignment horizontal="center"/>
    </xf>
    <xf numFmtId="49" fontId="64" fillId="33" borderId="12" xfId="0" applyNumberFormat="1" applyFont="1" applyFill="1" applyBorder="1" applyAlignment="1">
      <alignment horizontal="center"/>
    </xf>
    <xf numFmtId="0" fontId="67" fillId="33" borderId="15" xfId="0" applyFont="1" applyFill="1" applyBorder="1" applyAlignment="1">
      <alignment horizontal="left" vertical="center" wrapText="1"/>
    </xf>
    <xf numFmtId="49" fontId="67" fillId="33" borderId="12" xfId="0" applyNumberFormat="1" applyFont="1" applyFill="1" applyBorder="1" applyAlignment="1">
      <alignment horizontal="center"/>
    </xf>
    <xf numFmtId="0" fontId="67" fillId="33" borderId="12" xfId="0" applyFont="1" applyFill="1" applyBorder="1" applyAlignment="1">
      <alignment horizontal="left" vertical="center" wrapText="1"/>
    </xf>
    <xf numFmtId="49" fontId="68" fillId="33" borderId="12" xfId="0" applyNumberFormat="1" applyFont="1" applyFill="1" applyBorder="1" applyAlignment="1">
      <alignment horizontal="center"/>
    </xf>
    <xf numFmtId="0" fontId="68" fillId="33" borderId="12" xfId="0" applyFont="1" applyFill="1" applyBorder="1" applyAlignment="1">
      <alignment vertical="top" wrapText="1"/>
    </xf>
    <xf numFmtId="49" fontId="68" fillId="33" borderId="12" xfId="0" applyNumberFormat="1" applyFont="1" applyFill="1" applyBorder="1" applyAlignment="1">
      <alignment horizontal="center" vertical="center"/>
    </xf>
    <xf numFmtId="185" fontId="4" fillId="33" borderId="12" xfId="0" applyNumberFormat="1" applyFont="1" applyFill="1" applyBorder="1" applyAlignment="1">
      <alignment horizontal="right" vertical="center"/>
    </xf>
    <xf numFmtId="0" fontId="68" fillId="33" borderId="17" xfId="0" applyFont="1" applyFill="1" applyBorder="1" applyAlignment="1">
      <alignment horizontal="left" vertical="center" wrapText="1"/>
    </xf>
    <xf numFmtId="0" fontId="68" fillId="33" borderId="11" xfId="0" applyFont="1" applyFill="1" applyBorder="1" applyAlignment="1">
      <alignment horizontal="center" vertical="center"/>
    </xf>
    <xf numFmtId="185" fontId="5" fillId="33" borderId="12" xfId="0" applyNumberFormat="1" applyFont="1" applyFill="1" applyBorder="1" applyAlignment="1">
      <alignment/>
    </xf>
    <xf numFmtId="49" fontId="68" fillId="33" borderId="12" xfId="0" applyNumberFormat="1" applyFont="1" applyFill="1" applyBorder="1" applyAlignment="1">
      <alignment horizontal="center" vertical="top" wrapText="1"/>
    </xf>
    <xf numFmtId="185" fontId="4" fillId="33" borderId="12" xfId="0" applyNumberFormat="1" applyFont="1" applyFill="1" applyBorder="1" applyAlignment="1">
      <alignment horizontal="right" vertical="center" wrapText="1"/>
    </xf>
    <xf numFmtId="185" fontId="4" fillId="33" borderId="12" xfId="0" applyNumberFormat="1" applyFont="1" applyFill="1" applyBorder="1" applyAlignment="1">
      <alignment horizontal="right" vertical="top" wrapText="1"/>
    </xf>
    <xf numFmtId="49" fontId="68" fillId="33" borderId="18" xfId="0" applyNumberFormat="1" applyFont="1" applyFill="1" applyBorder="1" applyAlignment="1">
      <alignment horizontal="center"/>
    </xf>
    <xf numFmtId="0" fontId="68" fillId="33" borderId="12" xfId="0" applyFont="1" applyFill="1" applyBorder="1" applyAlignment="1">
      <alignment wrapText="1"/>
    </xf>
    <xf numFmtId="0" fontId="4" fillId="33" borderId="12" xfId="0" applyFont="1" applyFill="1" applyBorder="1" applyAlignment="1">
      <alignment vertical="center" wrapText="1"/>
    </xf>
    <xf numFmtId="0" fontId="5" fillId="33" borderId="16" xfId="0" applyFont="1" applyFill="1" applyBorder="1" applyAlignment="1">
      <alignment wrapText="1"/>
    </xf>
    <xf numFmtId="170" fontId="4" fillId="33" borderId="11" xfId="43" applyFont="1" applyFill="1" applyBorder="1" applyAlignment="1">
      <alignment wrapText="1"/>
    </xf>
    <xf numFmtId="170" fontId="4" fillId="33" borderId="12" xfId="43" applyFont="1" applyFill="1" applyBorder="1" applyAlignment="1">
      <alignment horizontal="center"/>
    </xf>
    <xf numFmtId="190" fontId="4" fillId="33" borderId="12" xfId="43" applyNumberFormat="1" applyFont="1" applyFill="1" applyBorder="1" applyAlignment="1">
      <alignment/>
    </xf>
    <xf numFmtId="49" fontId="4" fillId="33" borderId="14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 vertical="center" wrapText="1"/>
    </xf>
    <xf numFmtId="0" fontId="66" fillId="33" borderId="10" xfId="0" applyFont="1" applyFill="1" applyBorder="1" applyAlignment="1">
      <alignment horizontal="center" vertical="center"/>
    </xf>
    <xf numFmtId="185" fontId="5" fillId="33" borderId="10" xfId="0" applyNumberFormat="1" applyFont="1" applyFill="1" applyBorder="1" applyAlignment="1">
      <alignment/>
    </xf>
    <xf numFmtId="0" fontId="16" fillId="33" borderId="0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wrapText="1"/>
    </xf>
    <xf numFmtId="49" fontId="5" fillId="34" borderId="12" xfId="0" applyNumberFormat="1" applyFont="1" applyFill="1" applyBorder="1" applyAlignment="1">
      <alignment horizontal="center"/>
    </xf>
    <xf numFmtId="0" fontId="5" fillId="34" borderId="14" xfId="0" applyFont="1" applyFill="1" applyBorder="1" applyAlignment="1">
      <alignment wrapText="1"/>
    </xf>
    <xf numFmtId="49" fontId="5" fillId="34" borderId="14" xfId="0" applyNumberFormat="1" applyFont="1" applyFill="1" applyBorder="1" applyAlignment="1">
      <alignment horizontal="center"/>
    </xf>
    <xf numFmtId="49" fontId="66" fillId="34" borderId="14" xfId="0" applyNumberFormat="1" applyFont="1" applyFill="1" applyBorder="1" applyAlignment="1">
      <alignment horizontal="center"/>
    </xf>
    <xf numFmtId="185" fontId="5" fillId="34" borderId="14" xfId="0" applyNumberFormat="1" applyFont="1" applyFill="1" applyBorder="1" applyAlignment="1">
      <alignment horizontal="right"/>
    </xf>
    <xf numFmtId="0" fontId="67" fillId="34" borderId="15" xfId="0" applyFont="1" applyFill="1" applyBorder="1" applyAlignment="1">
      <alignment horizontal="left" vertical="center" wrapText="1"/>
    </xf>
    <xf numFmtId="49" fontId="67" fillId="34" borderId="12" xfId="0" applyNumberFormat="1" applyFont="1" applyFill="1" applyBorder="1" applyAlignment="1">
      <alignment horizontal="center"/>
    </xf>
    <xf numFmtId="0" fontId="67" fillId="34" borderId="12" xfId="0" applyFont="1" applyFill="1" applyBorder="1" applyAlignment="1">
      <alignment horizontal="left" vertical="center" wrapText="1"/>
    </xf>
    <xf numFmtId="185" fontId="5" fillId="34" borderId="12" xfId="0" applyNumberFormat="1" applyFont="1" applyFill="1" applyBorder="1" applyAlignment="1">
      <alignment/>
    </xf>
    <xf numFmtId="0" fontId="67" fillId="34" borderId="18" xfId="0" applyFont="1" applyFill="1" applyBorder="1" applyAlignment="1">
      <alignment wrapText="1"/>
    </xf>
    <xf numFmtId="49" fontId="68" fillId="34" borderId="18" xfId="0" applyNumberFormat="1" applyFont="1" applyFill="1" applyBorder="1" applyAlignment="1">
      <alignment horizontal="center"/>
    </xf>
    <xf numFmtId="0" fontId="5" fillId="34" borderId="12" xfId="0" applyFont="1" applyFill="1" applyBorder="1" applyAlignment="1">
      <alignment vertical="top" wrapText="1"/>
    </xf>
    <xf numFmtId="49" fontId="4" fillId="34" borderId="12" xfId="0" applyNumberFormat="1" applyFont="1" applyFill="1" applyBorder="1" applyAlignment="1">
      <alignment horizontal="center"/>
    </xf>
    <xf numFmtId="0" fontId="5" fillId="34" borderId="12" xfId="0" applyFont="1" applyFill="1" applyBorder="1" applyAlignment="1">
      <alignment horizontal="left" vertical="top" wrapText="1"/>
    </xf>
    <xf numFmtId="0" fontId="5" fillId="34" borderId="12" xfId="0" applyFont="1" applyFill="1" applyBorder="1" applyAlignment="1">
      <alignment horizontal="left" vertical="center" wrapText="1"/>
    </xf>
    <xf numFmtId="49" fontId="66" fillId="34" borderId="12" xfId="0" applyNumberFormat="1" applyFont="1" applyFill="1" applyBorder="1" applyAlignment="1">
      <alignment horizontal="center"/>
    </xf>
    <xf numFmtId="0" fontId="5" fillId="34" borderId="15" xfId="0" applyFont="1" applyFill="1" applyBorder="1" applyAlignment="1">
      <alignment horizontal="left" vertical="center" wrapText="1"/>
    </xf>
    <xf numFmtId="0" fontId="5" fillId="34" borderId="0" xfId="0" applyFont="1" applyFill="1" applyAlignment="1">
      <alignment horizontal="left" wrapText="1"/>
    </xf>
    <xf numFmtId="49" fontId="5" fillId="34" borderId="12" xfId="0" applyNumberFormat="1" applyFont="1" applyFill="1" applyBorder="1" applyAlignment="1">
      <alignment horizontal="right"/>
    </xf>
    <xf numFmtId="185" fontId="5" fillId="34" borderId="12" xfId="0" applyNumberFormat="1" applyFont="1" applyFill="1" applyBorder="1" applyAlignment="1">
      <alignment horizontal="right"/>
    </xf>
    <xf numFmtId="49" fontId="64" fillId="34" borderId="12" xfId="0" applyNumberFormat="1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left" vertical="center" wrapText="1"/>
    </xf>
    <xf numFmtId="49" fontId="5" fillId="34" borderId="13" xfId="0" applyNumberFormat="1" applyFont="1" applyFill="1" applyBorder="1" applyAlignment="1">
      <alignment horizontal="center"/>
    </xf>
    <xf numFmtId="0" fontId="5" fillId="34" borderId="13" xfId="0" applyFont="1" applyFill="1" applyBorder="1" applyAlignment="1">
      <alignment/>
    </xf>
    <xf numFmtId="185" fontId="5" fillId="34" borderId="13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64" fillId="33" borderId="0" xfId="0" applyFont="1" applyFill="1" applyBorder="1" applyAlignment="1">
      <alignment horizontal="left" vertical="center"/>
    </xf>
    <xf numFmtId="0" fontId="64" fillId="33" borderId="0" xfId="0" applyFont="1" applyFill="1" applyBorder="1" applyAlignment="1">
      <alignment horizontal="center"/>
    </xf>
    <xf numFmtId="0" fontId="64" fillId="33" borderId="0" xfId="0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8" fillId="33" borderId="0" xfId="0" applyFont="1" applyFill="1" applyAlignment="1">
      <alignment/>
    </xf>
    <xf numFmtId="185" fontId="8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185" fontId="6" fillId="33" borderId="0" xfId="0" applyNumberFormat="1" applyFont="1" applyFill="1" applyAlignment="1">
      <alignment horizontal="right" vertical="center"/>
    </xf>
    <xf numFmtId="4" fontId="4" fillId="33" borderId="0" xfId="0" applyNumberFormat="1" applyFont="1" applyFill="1" applyAlignment="1">
      <alignment/>
    </xf>
    <xf numFmtId="185" fontId="6" fillId="33" borderId="0" xfId="0" applyNumberFormat="1" applyFont="1" applyFill="1" applyBorder="1" applyAlignment="1">
      <alignment/>
    </xf>
    <xf numFmtId="185" fontId="4" fillId="33" borderId="0" xfId="0" applyNumberFormat="1" applyFont="1" applyFill="1" applyBorder="1" applyAlignment="1">
      <alignment/>
    </xf>
    <xf numFmtId="0" fontId="0" fillId="0" borderId="0" xfId="0" applyFont="1" applyAlignment="1">
      <alignment horizontal="center" vertical="center"/>
    </xf>
    <xf numFmtId="0" fontId="18" fillId="33" borderId="0" xfId="53" applyFont="1" applyFill="1" applyAlignment="1">
      <alignment horizontal="center" vertical="center" wrapText="1"/>
      <protection/>
    </xf>
    <xf numFmtId="187" fontId="64" fillId="33" borderId="0" xfId="0" applyNumberFormat="1" applyFont="1" applyFill="1" applyAlignment="1">
      <alignment/>
    </xf>
    <xf numFmtId="0" fontId="69" fillId="33" borderId="0" xfId="53" applyFont="1" applyFill="1" applyAlignment="1">
      <alignment horizontal="center" vertical="center" wrapText="1"/>
      <protection/>
    </xf>
    <xf numFmtId="0" fontId="66" fillId="3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top" wrapText="1"/>
    </xf>
    <xf numFmtId="0" fontId="4" fillId="0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4" fillId="33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5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right" vertical="center" wrapText="1"/>
    </xf>
    <xf numFmtId="0" fontId="0" fillId="33" borderId="0" xfId="0" applyFont="1" applyFill="1" applyAlignment="1">
      <alignment horizontal="right" wrapText="1"/>
    </xf>
    <xf numFmtId="0" fontId="0" fillId="0" borderId="0" xfId="0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53" applyFont="1" applyFill="1" applyAlignment="1">
      <alignment horizontal="center" vertical="center" wrapText="1"/>
      <protection/>
    </xf>
    <xf numFmtId="0" fontId="18" fillId="33" borderId="0" xfId="53" applyFont="1" applyFill="1" applyAlignment="1">
      <alignment horizontal="center" vertical="center" wrapText="1"/>
      <protection/>
    </xf>
    <xf numFmtId="0" fontId="16" fillId="33" borderId="0" xfId="0" applyFont="1" applyFill="1" applyBorder="1" applyAlignment="1">
      <alignment horizontal="right" vertical="center" wrapText="1"/>
    </xf>
    <xf numFmtId="0" fontId="17" fillId="0" borderId="0" xfId="0" applyFont="1" applyAlignment="1">
      <alignment horizontal="righ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F66"/>
  <sheetViews>
    <sheetView view="pageBreakPreview" zoomScaleNormal="110" zoomScaleSheetLayoutView="100" workbookViewId="0" topLeftCell="A1">
      <selection activeCell="N51" sqref="N51"/>
    </sheetView>
  </sheetViews>
  <sheetFormatPr defaultColWidth="9.00390625" defaultRowHeight="12.75"/>
  <cols>
    <col min="1" max="1" width="85.75390625" style="3" customWidth="1"/>
    <col min="2" max="2" width="5.125" style="6" customWidth="1"/>
    <col min="3" max="3" width="5.25390625" style="6" customWidth="1"/>
    <col min="4" max="4" width="15.375" style="3" customWidth="1"/>
    <col min="5" max="5" width="15.875" style="3" customWidth="1"/>
    <col min="6" max="6" width="2.875" style="3" customWidth="1"/>
    <col min="7" max="16384" width="9.125" style="3" customWidth="1"/>
  </cols>
  <sheetData>
    <row r="1" spans="1:5" ht="15.75">
      <c r="A1" s="1"/>
      <c r="B1" s="286" t="s">
        <v>615</v>
      </c>
      <c r="C1" s="287"/>
      <c r="D1" s="287"/>
      <c r="E1" s="287"/>
    </row>
    <row r="2" spans="1:5" ht="15.75">
      <c r="A2" s="1"/>
      <c r="B2" s="286" t="s">
        <v>138</v>
      </c>
      <c r="C2" s="288"/>
      <c r="D2" s="288"/>
      <c r="E2" s="288"/>
    </row>
    <row r="3" spans="1:5" ht="15.75">
      <c r="A3" s="19"/>
      <c r="B3" s="286" t="s">
        <v>409</v>
      </c>
      <c r="C3" s="288"/>
      <c r="D3" s="288"/>
      <c r="E3" s="288"/>
    </row>
    <row r="4" spans="1:5" ht="15.75">
      <c r="A4" s="19"/>
      <c r="B4" s="286" t="s">
        <v>308</v>
      </c>
      <c r="C4" s="288"/>
      <c r="D4" s="288"/>
      <c r="E4" s="288"/>
    </row>
    <row r="5" spans="1:5" ht="15.75">
      <c r="A5" s="1"/>
      <c r="B5" s="286" t="s">
        <v>613</v>
      </c>
      <c r="C5" s="288"/>
      <c r="D5" s="288"/>
      <c r="E5" s="288"/>
    </row>
    <row r="6" spans="1:5" ht="15.75">
      <c r="A6" s="1"/>
      <c r="B6" s="264"/>
      <c r="C6" s="265"/>
      <c r="D6" s="281"/>
      <c r="E6" s="281"/>
    </row>
    <row r="7" spans="1:5" ht="15.75">
      <c r="A7" s="1"/>
      <c r="B7" s="286" t="s">
        <v>597</v>
      </c>
      <c r="C7" s="287"/>
      <c r="D7" s="287"/>
      <c r="E7" s="287"/>
    </row>
    <row r="8" spans="1:5" ht="15.75">
      <c r="A8" s="1"/>
      <c r="B8" s="286" t="s">
        <v>138</v>
      </c>
      <c r="C8" s="288"/>
      <c r="D8" s="288"/>
      <c r="E8" s="288"/>
    </row>
    <row r="9" spans="1:5" ht="15.75">
      <c r="A9" s="19"/>
      <c r="B9" s="286" t="s">
        <v>409</v>
      </c>
      <c r="C9" s="288"/>
      <c r="D9" s="288"/>
      <c r="E9" s="288"/>
    </row>
    <row r="10" spans="1:5" ht="15.75">
      <c r="A10" s="19"/>
      <c r="B10" s="286" t="s">
        <v>308</v>
      </c>
      <c r="C10" s="288"/>
      <c r="D10" s="288"/>
      <c r="E10" s="288"/>
    </row>
    <row r="11" spans="1:5" ht="15.75">
      <c r="A11" s="1"/>
      <c r="B11" s="286" t="s">
        <v>596</v>
      </c>
      <c r="C11" s="288"/>
      <c r="D11" s="288"/>
      <c r="E11" s="288"/>
    </row>
    <row r="12" spans="1:5" ht="15.75">
      <c r="A12" s="2"/>
      <c r="B12" s="2"/>
      <c r="D12" s="7"/>
      <c r="E12" s="7"/>
    </row>
    <row r="13" spans="1:5" ht="48" customHeight="1">
      <c r="A13" s="289" t="s">
        <v>410</v>
      </c>
      <c r="B13" s="289"/>
      <c r="C13" s="289"/>
      <c r="D13" s="289"/>
      <c r="E13" s="289"/>
    </row>
    <row r="14" spans="1:5" ht="15.75">
      <c r="A14" s="5"/>
      <c r="B14" s="5"/>
      <c r="C14" s="5"/>
      <c r="D14" s="5"/>
      <c r="E14" s="5"/>
    </row>
    <row r="15" spans="1:5" ht="47.25">
      <c r="A15" s="23" t="s">
        <v>145</v>
      </c>
      <c r="B15" s="23" t="s">
        <v>147</v>
      </c>
      <c r="C15" s="23" t="s">
        <v>148</v>
      </c>
      <c r="D15" s="23" t="s">
        <v>407</v>
      </c>
      <c r="E15" s="23" t="s">
        <v>408</v>
      </c>
    </row>
    <row r="16" spans="1:5" ht="15.75">
      <c r="A16" s="24">
        <v>1</v>
      </c>
      <c r="B16" s="24">
        <v>2</v>
      </c>
      <c r="C16" s="24">
        <v>3</v>
      </c>
      <c r="D16" s="8" t="s">
        <v>133</v>
      </c>
      <c r="E16" s="8" t="s">
        <v>300</v>
      </c>
    </row>
    <row r="17" spans="1:5" ht="15.75">
      <c r="A17" s="107" t="s">
        <v>131</v>
      </c>
      <c r="B17" s="108" t="s">
        <v>156</v>
      </c>
      <c r="C17" s="109"/>
      <c r="D17" s="110">
        <f>D18+D19+D20+D21+D22+D23+D24</f>
        <v>157780.09999999998</v>
      </c>
      <c r="E17" s="110">
        <f>E18+E19+E20+E21+E22+E23+E24</f>
        <v>161854.8</v>
      </c>
    </row>
    <row r="18" spans="1:5" ht="32.25" customHeight="1">
      <c r="A18" s="60" t="s">
        <v>439</v>
      </c>
      <c r="B18" s="61" t="s">
        <v>156</v>
      </c>
      <c r="C18" s="61" t="s">
        <v>171</v>
      </c>
      <c r="D18" s="124">
        <v>3712.5</v>
      </c>
      <c r="E18" s="124">
        <v>3860.9</v>
      </c>
    </row>
    <row r="19" spans="1:5" ht="36.75" customHeight="1">
      <c r="A19" s="60" t="s">
        <v>151</v>
      </c>
      <c r="B19" s="61" t="s">
        <v>156</v>
      </c>
      <c r="C19" s="61" t="s">
        <v>157</v>
      </c>
      <c r="D19" s="124">
        <v>3555.2</v>
      </c>
      <c r="E19" s="124">
        <v>3681.9</v>
      </c>
    </row>
    <row r="20" spans="1:5" ht="49.5" customHeight="1">
      <c r="A20" s="139" t="s">
        <v>139</v>
      </c>
      <c r="B20" s="140" t="s">
        <v>156</v>
      </c>
      <c r="C20" s="140" t="s">
        <v>170</v>
      </c>
      <c r="D20" s="124">
        <f>86004.1-469+455.2-5159+5007.5-1876+1820.9-1043+1015.5-0.1</f>
        <v>85756.09999999999</v>
      </c>
      <c r="E20" s="124">
        <f>89994.5-528.8+471.6-5817+5187.4-2115.3+1886.3-1162.6+1048.2-0.2</f>
        <v>88964.09999999999</v>
      </c>
    </row>
    <row r="21" spans="1:5" ht="15.75">
      <c r="A21" s="139" t="s">
        <v>245</v>
      </c>
      <c r="B21" s="140" t="s">
        <v>156</v>
      </c>
      <c r="C21" s="140" t="s">
        <v>172</v>
      </c>
      <c r="D21" s="124">
        <v>1.4</v>
      </c>
      <c r="E21" s="124">
        <v>1.2</v>
      </c>
    </row>
    <row r="22" spans="1:5" ht="31.5" customHeight="1">
      <c r="A22" s="139" t="s">
        <v>153</v>
      </c>
      <c r="B22" s="140" t="s">
        <v>156</v>
      </c>
      <c r="C22" s="140" t="s">
        <v>130</v>
      </c>
      <c r="D22" s="124">
        <v>17201.8</v>
      </c>
      <c r="E22" s="124">
        <v>17843</v>
      </c>
    </row>
    <row r="23" spans="1:5" ht="15.75">
      <c r="A23" s="139" t="s">
        <v>163</v>
      </c>
      <c r="B23" s="140" t="s">
        <v>156</v>
      </c>
      <c r="C23" s="140" t="s">
        <v>155</v>
      </c>
      <c r="D23" s="124">
        <v>350</v>
      </c>
      <c r="E23" s="124">
        <v>350</v>
      </c>
    </row>
    <row r="24" spans="1:5" ht="15.75">
      <c r="A24" s="139" t="s">
        <v>140</v>
      </c>
      <c r="B24" s="140" t="s">
        <v>156</v>
      </c>
      <c r="C24" s="140" t="s">
        <v>122</v>
      </c>
      <c r="D24" s="124">
        <v>47203.1</v>
      </c>
      <c r="E24" s="124">
        <v>47153.7</v>
      </c>
    </row>
    <row r="25" spans="1:5" s="4" customFormat="1" ht="15.75">
      <c r="A25" s="141" t="s">
        <v>136</v>
      </c>
      <c r="B25" s="142" t="s">
        <v>171</v>
      </c>
      <c r="C25" s="142"/>
      <c r="D25" s="143">
        <f>D26</f>
        <v>527.7</v>
      </c>
      <c r="E25" s="143">
        <f>E26</f>
        <v>546.6</v>
      </c>
    </row>
    <row r="26" spans="1:5" ht="15.75">
      <c r="A26" s="139" t="s">
        <v>137</v>
      </c>
      <c r="B26" s="140" t="s">
        <v>171</v>
      </c>
      <c r="C26" s="140" t="s">
        <v>157</v>
      </c>
      <c r="D26" s="124">
        <v>527.7</v>
      </c>
      <c r="E26" s="124">
        <v>546.6</v>
      </c>
    </row>
    <row r="27" spans="1:5" ht="22.5" customHeight="1">
      <c r="A27" s="111" t="s">
        <v>128</v>
      </c>
      <c r="B27" s="64" t="s">
        <v>157</v>
      </c>
      <c r="C27" s="61"/>
      <c r="D27" s="65">
        <f>D28+D29</f>
        <v>5369.3</v>
      </c>
      <c r="E27" s="65">
        <f>E28+E29</f>
        <v>5497.9</v>
      </c>
    </row>
    <row r="28" spans="1:5" ht="15.75">
      <c r="A28" s="60" t="s">
        <v>367</v>
      </c>
      <c r="B28" s="61" t="s">
        <v>157</v>
      </c>
      <c r="C28" s="61" t="s">
        <v>168</v>
      </c>
      <c r="D28" s="62">
        <v>3606.3</v>
      </c>
      <c r="E28" s="62">
        <v>3734.9</v>
      </c>
    </row>
    <row r="29" spans="1:5" ht="36" customHeight="1">
      <c r="A29" s="60" t="s">
        <v>462</v>
      </c>
      <c r="B29" s="61" t="s">
        <v>157</v>
      </c>
      <c r="C29" s="61" t="s">
        <v>127</v>
      </c>
      <c r="D29" s="62">
        <v>1763</v>
      </c>
      <c r="E29" s="62">
        <v>1763</v>
      </c>
    </row>
    <row r="30" spans="1:5" ht="15.75">
      <c r="A30" s="63" t="s">
        <v>169</v>
      </c>
      <c r="B30" s="64" t="s">
        <v>170</v>
      </c>
      <c r="C30" s="61"/>
      <c r="D30" s="65">
        <f>D31+D32+D33+D34</f>
        <v>149531.5</v>
      </c>
      <c r="E30" s="65">
        <f>E31+E32+E33+E34</f>
        <v>43678.2</v>
      </c>
    </row>
    <row r="31" spans="1:5" ht="15.75">
      <c r="A31" s="60" t="s">
        <v>152</v>
      </c>
      <c r="B31" s="61" t="s">
        <v>170</v>
      </c>
      <c r="C31" s="61" t="s">
        <v>172</v>
      </c>
      <c r="D31" s="62">
        <v>1220</v>
      </c>
      <c r="E31" s="62">
        <v>1220</v>
      </c>
    </row>
    <row r="32" spans="1:5" ht="15.75">
      <c r="A32" s="60" t="s">
        <v>173</v>
      </c>
      <c r="B32" s="61" t="s">
        <v>170</v>
      </c>
      <c r="C32" s="61" t="s">
        <v>159</v>
      </c>
      <c r="D32" s="62">
        <v>2000</v>
      </c>
      <c r="E32" s="62">
        <v>2130</v>
      </c>
    </row>
    <row r="33" spans="1:5" ht="15.75">
      <c r="A33" s="60" t="s">
        <v>135</v>
      </c>
      <c r="B33" s="61" t="s">
        <v>170</v>
      </c>
      <c r="C33" s="61" t="s">
        <v>168</v>
      </c>
      <c r="D33" s="62">
        <f>38908.1+104677.4</f>
        <v>143585.5</v>
      </c>
      <c r="E33" s="62">
        <v>37902.2</v>
      </c>
    </row>
    <row r="34" spans="1:5" ht="15" customHeight="1">
      <c r="A34" s="60" t="s">
        <v>134</v>
      </c>
      <c r="B34" s="61" t="s">
        <v>170</v>
      </c>
      <c r="C34" s="61" t="s">
        <v>164</v>
      </c>
      <c r="D34" s="62">
        <v>2726</v>
      </c>
      <c r="E34" s="62">
        <v>2426</v>
      </c>
    </row>
    <row r="35" spans="1:5" ht="15.75">
      <c r="A35" s="63" t="s">
        <v>143</v>
      </c>
      <c r="B35" s="64" t="s">
        <v>172</v>
      </c>
      <c r="C35" s="61"/>
      <c r="D35" s="65">
        <f>D36+D38+D37+D39</f>
        <v>101057.2</v>
      </c>
      <c r="E35" s="65">
        <f>E36+E38+E37</f>
        <v>41974.200000000004</v>
      </c>
    </row>
    <row r="36" spans="1:5" ht="15.75">
      <c r="A36" s="60" t="s">
        <v>207</v>
      </c>
      <c r="B36" s="61" t="s">
        <v>172</v>
      </c>
      <c r="C36" s="61" t="s">
        <v>156</v>
      </c>
      <c r="D36" s="62">
        <v>21644</v>
      </c>
      <c r="E36" s="62">
        <v>5878.9</v>
      </c>
    </row>
    <row r="37" spans="1:5" ht="15.75">
      <c r="A37" s="60" t="s">
        <v>126</v>
      </c>
      <c r="B37" s="61" t="s">
        <v>172</v>
      </c>
      <c r="C37" s="61" t="s">
        <v>171</v>
      </c>
      <c r="D37" s="62">
        <f>8666.8-7.9</f>
        <v>8658.9</v>
      </c>
      <c r="E37" s="62">
        <v>6916.8</v>
      </c>
    </row>
    <row r="38" spans="1:5" ht="15.75">
      <c r="A38" s="60" t="s">
        <v>8</v>
      </c>
      <c r="B38" s="61" t="s">
        <v>172</v>
      </c>
      <c r="C38" s="61" t="s">
        <v>157</v>
      </c>
      <c r="D38" s="62">
        <f>38714+24167.8</f>
        <v>62881.8</v>
      </c>
      <c r="E38" s="62">
        <v>29178.5</v>
      </c>
    </row>
    <row r="39" spans="1:5" ht="15.75">
      <c r="A39" s="60" t="s">
        <v>591</v>
      </c>
      <c r="B39" s="61" t="s">
        <v>172</v>
      </c>
      <c r="C39" s="61" t="s">
        <v>172</v>
      </c>
      <c r="D39" s="62">
        <f>7864.6+7.9</f>
        <v>7872.5</v>
      </c>
      <c r="E39" s="62">
        <v>0</v>
      </c>
    </row>
    <row r="40" spans="1:5" ht="15.75">
      <c r="A40" s="63" t="s">
        <v>166</v>
      </c>
      <c r="B40" s="64" t="s">
        <v>129</v>
      </c>
      <c r="C40" s="61"/>
      <c r="D40" s="65">
        <f>D41+D42+D43+D44+D45</f>
        <v>823732.3</v>
      </c>
      <c r="E40" s="65">
        <f>E41+E42+E43+E44+E45</f>
        <v>831455.8</v>
      </c>
    </row>
    <row r="41" spans="1:5" ht="15.75">
      <c r="A41" s="60" t="s">
        <v>150</v>
      </c>
      <c r="B41" s="61" t="s">
        <v>129</v>
      </c>
      <c r="C41" s="61" t="s">
        <v>156</v>
      </c>
      <c r="D41" s="62">
        <f>268416.2-99.2</f>
        <v>268317</v>
      </c>
      <c r="E41" s="62">
        <f>275444.6-74.8-472.1</f>
        <v>274897.7</v>
      </c>
    </row>
    <row r="42" spans="1:5" ht="15.75">
      <c r="A42" s="60" t="s">
        <v>167</v>
      </c>
      <c r="B42" s="61" t="s">
        <v>129</v>
      </c>
      <c r="C42" s="61" t="s">
        <v>171</v>
      </c>
      <c r="D42" s="62">
        <f>451332.6-522</f>
        <v>450810.6</v>
      </c>
      <c r="E42" s="62">
        <f>450716.7-473.5-1494.3</f>
        <v>448748.9</v>
      </c>
    </row>
    <row r="43" spans="1:5" ht="15.75">
      <c r="A43" s="60" t="s">
        <v>239</v>
      </c>
      <c r="B43" s="61" t="s">
        <v>129</v>
      </c>
      <c r="C43" s="61" t="s">
        <v>157</v>
      </c>
      <c r="D43" s="62">
        <f>82937.4-10</f>
        <v>82927.4</v>
      </c>
      <c r="E43" s="62">
        <f>85414-10</f>
        <v>85404</v>
      </c>
    </row>
    <row r="44" spans="1:5" ht="15.75">
      <c r="A44" s="60" t="s">
        <v>240</v>
      </c>
      <c r="B44" s="61" t="s">
        <v>129</v>
      </c>
      <c r="C44" s="61" t="s">
        <v>129</v>
      </c>
      <c r="D44" s="62">
        <v>1137</v>
      </c>
      <c r="E44" s="62">
        <v>1137</v>
      </c>
    </row>
    <row r="45" spans="1:5" ht="15.75">
      <c r="A45" s="60" t="s">
        <v>125</v>
      </c>
      <c r="B45" s="61" t="s">
        <v>129</v>
      </c>
      <c r="C45" s="61" t="s">
        <v>168</v>
      </c>
      <c r="D45" s="62">
        <v>20540.3</v>
      </c>
      <c r="E45" s="62">
        <v>21268.2</v>
      </c>
    </row>
    <row r="46" spans="1:5" ht="15.75">
      <c r="A46" s="63" t="s">
        <v>263</v>
      </c>
      <c r="B46" s="64" t="s">
        <v>159</v>
      </c>
      <c r="C46" s="61"/>
      <c r="D46" s="65">
        <f>D47</f>
        <v>130858.1</v>
      </c>
      <c r="E46" s="65">
        <f>E47</f>
        <v>136745</v>
      </c>
    </row>
    <row r="47" spans="1:5" ht="15.75">
      <c r="A47" s="60" t="s">
        <v>160</v>
      </c>
      <c r="B47" s="61" t="s">
        <v>159</v>
      </c>
      <c r="C47" s="61" t="s">
        <v>156</v>
      </c>
      <c r="D47" s="62">
        <f>129824.6+1041.1-7.6</f>
        <v>130858.1</v>
      </c>
      <c r="E47" s="62">
        <f>136552.8+192.2</f>
        <v>136745</v>
      </c>
    </row>
    <row r="48" spans="1:5" ht="15.75">
      <c r="A48" s="63" t="s">
        <v>154</v>
      </c>
      <c r="B48" s="64" t="s">
        <v>127</v>
      </c>
      <c r="C48" s="61"/>
      <c r="D48" s="65">
        <f>D49+D50+D51+D52</f>
        <v>37407.7</v>
      </c>
      <c r="E48" s="65">
        <f>E49+E50+E51+E52</f>
        <v>37835.3</v>
      </c>
    </row>
    <row r="49" spans="1:5" ht="15.75">
      <c r="A49" s="60" t="s">
        <v>165</v>
      </c>
      <c r="B49" s="61" t="s">
        <v>127</v>
      </c>
      <c r="C49" s="61" t="s">
        <v>156</v>
      </c>
      <c r="D49" s="62">
        <v>964</v>
      </c>
      <c r="E49" s="62">
        <v>964</v>
      </c>
    </row>
    <row r="50" spans="1:5" ht="15.75">
      <c r="A50" s="60" t="s">
        <v>124</v>
      </c>
      <c r="B50" s="61" t="s">
        <v>127</v>
      </c>
      <c r="C50" s="61" t="s">
        <v>157</v>
      </c>
      <c r="D50" s="62">
        <v>662</v>
      </c>
      <c r="E50" s="62">
        <v>662</v>
      </c>
    </row>
    <row r="51" spans="1:5" s="4" customFormat="1" ht="15.75">
      <c r="A51" s="60" t="s">
        <v>158</v>
      </c>
      <c r="B51" s="61" t="s">
        <v>127</v>
      </c>
      <c r="C51" s="61" t="s">
        <v>170</v>
      </c>
      <c r="D51" s="62">
        <f>34633.1+1135+1.2-41.1-3.9</f>
        <v>35724.299999999996</v>
      </c>
      <c r="E51" s="62">
        <f>35056.5+1139.3+1.2-36.6-8.5</f>
        <v>36151.9</v>
      </c>
    </row>
    <row r="52" spans="1:5" ht="21" customHeight="1">
      <c r="A52" s="60" t="s">
        <v>319</v>
      </c>
      <c r="B52" s="61" t="s">
        <v>127</v>
      </c>
      <c r="C52" s="61" t="s">
        <v>130</v>
      </c>
      <c r="D52" s="62">
        <v>57.4</v>
      </c>
      <c r="E52" s="62">
        <v>57.4</v>
      </c>
    </row>
    <row r="53" spans="1:5" s="4" customFormat="1" ht="15.75">
      <c r="A53" s="63" t="s">
        <v>162</v>
      </c>
      <c r="B53" s="64" t="s">
        <v>155</v>
      </c>
      <c r="C53" s="64"/>
      <c r="D53" s="65">
        <f>SUM(D54:D55)</f>
        <v>23467</v>
      </c>
      <c r="E53" s="65">
        <f>SUM(E54:E55)</f>
        <v>24634.6</v>
      </c>
    </row>
    <row r="54" spans="1:5" s="4" customFormat="1" ht="15.75">
      <c r="A54" s="60" t="s">
        <v>185</v>
      </c>
      <c r="B54" s="61" t="s">
        <v>155</v>
      </c>
      <c r="C54" s="61" t="s">
        <v>171</v>
      </c>
      <c r="D54" s="62">
        <f>8822.8-4016</f>
        <v>4806.799999999999</v>
      </c>
      <c r="E54" s="62">
        <v>5189.9</v>
      </c>
    </row>
    <row r="55" spans="1:5" s="4" customFormat="1" ht="15.75">
      <c r="A55" s="60" t="s">
        <v>573</v>
      </c>
      <c r="B55" s="61" t="s">
        <v>155</v>
      </c>
      <c r="C55" s="61" t="s">
        <v>157</v>
      </c>
      <c r="D55" s="62">
        <f>18660.2</f>
        <v>18660.2</v>
      </c>
      <c r="E55" s="62">
        <v>19444.7</v>
      </c>
    </row>
    <row r="56" spans="1:5" s="4" customFormat="1" ht="18" customHeight="1">
      <c r="A56" s="63" t="s">
        <v>142</v>
      </c>
      <c r="B56" s="64" t="s">
        <v>122</v>
      </c>
      <c r="C56" s="64"/>
      <c r="D56" s="65">
        <f>D57</f>
        <v>12155.2</v>
      </c>
      <c r="E56" s="65">
        <f>E57</f>
        <v>12155.2</v>
      </c>
    </row>
    <row r="57" spans="1:5" ht="17.25" customHeight="1">
      <c r="A57" s="60" t="s">
        <v>123</v>
      </c>
      <c r="B57" s="61" t="s">
        <v>122</v>
      </c>
      <c r="C57" s="61" t="s">
        <v>156</v>
      </c>
      <c r="D57" s="62">
        <v>12155.2</v>
      </c>
      <c r="E57" s="122">
        <v>12155.2</v>
      </c>
    </row>
    <row r="58" spans="1:5" ht="15.75" customHeight="1" hidden="1">
      <c r="A58" s="114" t="s">
        <v>328</v>
      </c>
      <c r="B58" s="115" t="s">
        <v>161</v>
      </c>
      <c r="C58" s="115" t="s">
        <v>157</v>
      </c>
      <c r="D58" s="120">
        <v>0</v>
      </c>
      <c r="E58" s="123">
        <v>0</v>
      </c>
    </row>
    <row r="59" spans="1:5" ht="15.75">
      <c r="A59" s="116" t="s">
        <v>307</v>
      </c>
      <c r="B59" s="117"/>
      <c r="C59" s="117"/>
      <c r="D59" s="121">
        <v>20744.3</v>
      </c>
      <c r="E59" s="121">
        <v>42391.1</v>
      </c>
    </row>
    <row r="60" spans="1:6" ht="15.75">
      <c r="A60" s="125" t="s">
        <v>141</v>
      </c>
      <c r="B60" s="126"/>
      <c r="C60" s="126"/>
      <c r="D60" s="127">
        <f>D17+D25+D27+D30+D35+D40+D46+D48+D53+D56+D59</f>
        <v>1462630.4000000001</v>
      </c>
      <c r="E60" s="127">
        <f>E17+E25+E27+E30+E35+E40+E46+E48+E53+E56+E59</f>
        <v>1338768.7000000002</v>
      </c>
      <c r="F60" s="3" t="s">
        <v>598</v>
      </c>
    </row>
    <row r="61" spans="4:5" ht="15.75">
      <c r="D61" s="25">
        <f>программы!D654</f>
        <v>0</v>
      </c>
      <c r="E61" s="25">
        <f>программы!E654</f>
        <v>0</v>
      </c>
    </row>
    <row r="62" spans="4:5" ht="15.75">
      <c r="D62" s="277"/>
      <c r="E62" s="277"/>
    </row>
    <row r="63" spans="4:5" ht="15.75">
      <c r="D63" s="144">
        <f>1417718.3+D59</f>
        <v>1438462.6</v>
      </c>
      <c r="E63" s="144">
        <f>1298344+E59</f>
        <v>1340735.1</v>
      </c>
    </row>
    <row r="64" spans="4:5" ht="15.75">
      <c r="D64" s="144">
        <f>D63-D60</f>
        <v>-24167.800000000047</v>
      </c>
      <c r="E64" s="144">
        <f>E63-E60</f>
        <v>1966.3999999999069</v>
      </c>
    </row>
    <row r="66" spans="4:5" ht="15.75">
      <c r="D66" s="145"/>
      <c r="E66" s="145"/>
    </row>
  </sheetData>
  <sheetProtection/>
  <autoFilter ref="A16:E61"/>
  <mergeCells count="11">
    <mergeCell ref="A13:E13"/>
    <mergeCell ref="B7:E7"/>
    <mergeCell ref="B8:E8"/>
    <mergeCell ref="B11:E11"/>
    <mergeCell ref="B10:E10"/>
    <mergeCell ref="B1:E1"/>
    <mergeCell ref="B2:E2"/>
    <mergeCell ref="B3:E3"/>
    <mergeCell ref="B4:E4"/>
    <mergeCell ref="B5:E5"/>
    <mergeCell ref="B9:E9"/>
  </mergeCells>
  <printOptions/>
  <pageMargins left="1.1811023622047245" right="0.5905511811023623" top="0.7874015748031497" bottom="0.7874015748031497" header="0" footer="0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I56"/>
  <sheetViews>
    <sheetView view="pageBreakPreview" zoomScale="90" zoomScaleSheetLayoutView="90" zoomScalePageLayoutView="0" workbookViewId="0" topLeftCell="A1">
      <selection activeCell="B2" sqref="B2"/>
    </sheetView>
  </sheetViews>
  <sheetFormatPr defaultColWidth="9.00390625" defaultRowHeight="12.75"/>
  <cols>
    <col min="1" max="1" width="85.75390625" style="3" customWidth="1"/>
    <col min="2" max="2" width="5.125" style="6" customWidth="1"/>
    <col min="3" max="3" width="5.25390625" style="6" customWidth="1"/>
    <col min="4" max="6" width="15.375" style="3" customWidth="1"/>
    <col min="7" max="9" width="15.875" style="3" customWidth="1"/>
    <col min="10" max="16384" width="9.125" style="3" customWidth="1"/>
  </cols>
  <sheetData>
    <row r="1" spans="1:9" ht="15.75">
      <c r="A1" s="1"/>
      <c r="B1" s="290" t="s">
        <v>609</v>
      </c>
      <c r="C1" s="291"/>
      <c r="D1" s="291"/>
      <c r="E1" s="291"/>
      <c r="F1" s="291"/>
      <c r="G1" s="291"/>
      <c r="H1" s="292"/>
      <c r="I1" s="292"/>
    </row>
    <row r="2" spans="1:9" ht="15.75">
      <c r="A2" s="2"/>
      <c r="B2" s="2"/>
      <c r="D2" s="7"/>
      <c r="E2" s="7"/>
      <c r="F2" s="7"/>
      <c r="G2" s="7"/>
      <c r="H2" s="7"/>
      <c r="I2" s="7"/>
    </row>
    <row r="3" spans="1:9" ht="39" customHeight="1">
      <c r="A3" s="289" t="s">
        <v>410</v>
      </c>
      <c r="B3" s="289"/>
      <c r="C3" s="289"/>
      <c r="D3" s="289"/>
      <c r="E3" s="289"/>
      <c r="F3" s="289"/>
      <c r="G3" s="289"/>
      <c r="H3" s="293"/>
      <c r="I3" s="293"/>
    </row>
    <row r="4" spans="1:9" ht="15.75">
      <c r="A4" s="5"/>
      <c r="B4" s="5"/>
      <c r="C4" s="5"/>
      <c r="D4" s="5"/>
      <c r="E4" s="5"/>
      <c r="F4" s="5"/>
      <c r="G4" s="5"/>
      <c r="H4" s="5"/>
      <c r="I4" s="5"/>
    </row>
    <row r="5" spans="1:9" ht="47.25">
      <c r="A5" s="23" t="s">
        <v>145</v>
      </c>
      <c r="B5" s="23" t="s">
        <v>147</v>
      </c>
      <c r="C5" s="23" t="s">
        <v>148</v>
      </c>
      <c r="D5" s="23" t="s">
        <v>601</v>
      </c>
      <c r="E5" s="23" t="s">
        <v>602</v>
      </c>
      <c r="F5" s="23" t="s">
        <v>603</v>
      </c>
      <c r="G5" s="23" t="s">
        <v>604</v>
      </c>
      <c r="H5" s="23" t="s">
        <v>605</v>
      </c>
      <c r="I5" s="23" t="s">
        <v>606</v>
      </c>
    </row>
    <row r="6" spans="1:9" ht="15.75">
      <c r="A6" s="24">
        <v>1</v>
      </c>
      <c r="B6" s="24">
        <v>2</v>
      </c>
      <c r="C6" s="24">
        <v>3</v>
      </c>
      <c r="D6" s="8" t="s">
        <v>133</v>
      </c>
      <c r="E6" s="8" t="s">
        <v>300</v>
      </c>
      <c r="F6" s="8" t="s">
        <v>607</v>
      </c>
      <c r="G6" s="8" t="s">
        <v>132</v>
      </c>
      <c r="H6" s="8" t="s">
        <v>301</v>
      </c>
      <c r="I6" s="8" t="s">
        <v>608</v>
      </c>
    </row>
    <row r="7" spans="1:9" ht="15.75">
      <c r="A7" s="107" t="s">
        <v>131</v>
      </c>
      <c r="B7" s="108" t="s">
        <v>156</v>
      </c>
      <c r="C7" s="109"/>
      <c r="D7" s="110">
        <f aca="true" t="shared" si="0" ref="D7:I7">D8+D9+D10+D11+D12+D13+D14</f>
        <v>157780.09999999998</v>
      </c>
      <c r="E7" s="110">
        <f>E8+E9+E10+E11+E12+E13+E14</f>
        <v>157780.09999999998</v>
      </c>
      <c r="F7" s="110">
        <f t="shared" si="0"/>
        <v>0</v>
      </c>
      <c r="G7" s="110">
        <f t="shared" si="0"/>
        <v>161854.8</v>
      </c>
      <c r="H7" s="110">
        <f>H8+H9+H10+H11+H12+H13+H14</f>
        <v>161854.8</v>
      </c>
      <c r="I7" s="110">
        <f t="shared" si="0"/>
        <v>0</v>
      </c>
    </row>
    <row r="8" spans="1:9" ht="32.25" customHeight="1">
      <c r="A8" s="60" t="s">
        <v>439</v>
      </c>
      <c r="B8" s="61" t="s">
        <v>156</v>
      </c>
      <c r="C8" s="61" t="s">
        <v>171</v>
      </c>
      <c r="D8" s="124">
        <v>3712.5</v>
      </c>
      <c r="E8" s="124">
        <v>3712.5</v>
      </c>
      <c r="F8" s="124">
        <f>D8-E8</f>
        <v>0</v>
      </c>
      <c r="G8" s="124">
        <v>3860.9</v>
      </c>
      <c r="H8" s="124">
        <v>3860.9</v>
      </c>
      <c r="I8" s="124">
        <f>G8-H8</f>
        <v>0</v>
      </c>
    </row>
    <row r="9" spans="1:9" ht="36.75" customHeight="1">
      <c r="A9" s="60" t="s">
        <v>151</v>
      </c>
      <c r="B9" s="61" t="s">
        <v>156</v>
      </c>
      <c r="C9" s="61" t="s">
        <v>157</v>
      </c>
      <c r="D9" s="124">
        <v>3555.2</v>
      </c>
      <c r="E9" s="124">
        <v>3555.2</v>
      </c>
      <c r="F9" s="124">
        <f aca="true" t="shared" si="1" ref="F9:F14">D9-E9</f>
        <v>0</v>
      </c>
      <c r="G9" s="124">
        <v>3681.9</v>
      </c>
      <c r="H9" s="124">
        <v>3681.9</v>
      </c>
      <c r="I9" s="124">
        <f aca="true" t="shared" si="2" ref="I9:I14">G9-H9</f>
        <v>0</v>
      </c>
    </row>
    <row r="10" spans="1:9" ht="49.5" customHeight="1">
      <c r="A10" s="139" t="s">
        <v>139</v>
      </c>
      <c r="B10" s="140" t="s">
        <v>156</v>
      </c>
      <c r="C10" s="140" t="s">
        <v>170</v>
      </c>
      <c r="D10" s="124">
        <f>86004.1-469+455.2-5159+5007.5-1876+1820.9-1043+1015.5-0.1</f>
        <v>85756.09999999999</v>
      </c>
      <c r="E10" s="124">
        <f>86004.1-469+455.2-5159+5007.5-1876+1820.9-1043+1015.5-0.1</f>
        <v>85756.09999999999</v>
      </c>
      <c r="F10" s="124">
        <f t="shared" si="1"/>
        <v>0</v>
      </c>
      <c r="G10" s="124">
        <f>89994.5-528.8+471.6-5817+5187.4-2115.3+1886.3-1162.6+1048.2-0.2</f>
        <v>88964.09999999999</v>
      </c>
      <c r="H10" s="124">
        <f>89994.5-528.8+471.6-5817+5187.4-2115.3+1886.3-1162.6+1048.2-0.2</f>
        <v>88964.09999999999</v>
      </c>
      <c r="I10" s="124">
        <f t="shared" si="2"/>
        <v>0</v>
      </c>
    </row>
    <row r="11" spans="1:9" ht="15.75">
      <c r="A11" s="139" t="s">
        <v>245</v>
      </c>
      <c r="B11" s="140" t="s">
        <v>156</v>
      </c>
      <c r="C11" s="140" t="s">
        <v>172</v>
      </c>
      <c r="D11" s="124">
        <v>1.4</v>
      </c>
      <c r="E11" s="124">
        <v>1.4</v>
      </c>
      <c r="F11" s="124">
        <f t="shared" si="1"/>
        <v>0</v>
      </c>
      <c r="G11" s="124">
        <v>1.2</v>
      </c>
      <c r="H11" s="124">
        <v>1.2</v>
      </c>
      <c r="I11" s="124">
        <f t="shared" si="2"/>
        <v>0</v>
      </c>
    </row>
    <row r="12" spans="1:9" ht="31.5" customHeight="1">
      <c r="A12" s="139" t="s">
        <v>153</v>
      </c>
      <c r="B12" s="140" t="s">
        <v>156</v>
      </c>
      <c r="C12" s="140" t="s">
        <v>130</v>
      </c>
      <c r="D12" s="124">
        <v>17201.8</v>
      </c>
      <c r="E12" s="124">
        <v>17201.8</v>
      </c>
      <c r="F12" s="124">
        <f t="shared" si="1"/>
        <v>0</v>
      </c>
      <c r="G12" s="124">
        <v>17843</v>
      </c>
      <c r="H12" s="124">
        <v>17843</v>
      </c>
      <c r="I12" s="124">
        <f t="shared" si="2"/>
        <v>0</v>
      </c>
    </row>
    <row r="13" spans="1:9" ht="15.75">
      <c r="A13" s="139" t="s">
        <v>163</v>
      </c>
      <c r="B13" s="140" t="s">
        <v>156</v>
      </c>
      <c r="C13" s="140" t="s">
        <v>155</v>
      </c>
      <c r="D13" s="124">
        <v>350</v>
      </c>
      <c r="E13" s="124">
        <v>350</v>
      </c>
      <c r="F13" s="124">
        <f t="shared" si="1"/>
        <v>0</v>
      </c>
      <c r="G13" s="124">
        <v>350</v>
      </c>
      <c r="H13" s="124">
        <v>350</v>
      </c>
      <c r="I13" s="124">
        <f t="shared" si="2"/>
        <v>0</v>
      </c>
    </row>
    <row r="14" spans="1:9" ht="15.75">
      <c r="A14" s="139" t="s">
        <v>140</v>
      </c>
      <c r="B14" s="140" t="s">
        <v>156</v>
      </c>
      <c r="C14" s="140" t="s">
        <v>122</v>
      </c>
      <c r="D14" s="124">
        <v>47203.1</v>
      </c>
      <c r="E14" s="124">
        <v>47203.1</v>
      </c>
      <c r="F14" s="124">
        <f t="shared" si="1"/>
        <v>0</v>
      </c>
      <c r="G14" s="124">
        <v>47153.7</v>
      </c>
      <c r="H14" s="124">
        <v>47153.7</v>
      </c>
      <c r="I14" s="124">
        <f t="shared" si="2"/>
        <v>0</v>
      </c>
    </row>
    <row r="15" spans="1:9" s="4" customFormat="1" ht="15.75">
      <c r="A15" s="141" t="s">
        <v>136</v>
      </c>
      <c r="B15" s="142" t="s">
        <v>171</v>
      </c>
      <c r="C15" s="142"/>
      <c r="D15" s="143">
        <f aca="true" t="shared" si="3" ref="D15:I15">D16</f>
        <v>527.7</v>
      </c>
      <c r="E15" s="143">
        <f t="shared" si="3"/>
        <v>527.7</v>
      </c>
      <c r="F15" s="143">
        <f t="shared" si="3"/>
        <v>0</v>
      </c>
      <c r="G15" s="143">
        <f t="shared" si="3"/>
        <v>546.6</v>
      </c>
      <c r="H15" s="143">
        <f t="shared" si="3"/>
        <v>546.6</v>
      </c>
      <c r="I15" s="143">
        <f t="shared" si="3"/>
        <v>0</v>
      </c>
    </row>
    <row r="16" spans="1:9" ht="15.75">
      <c r="A16" s="139" t="s">
        <v>137</v>
      </c>
      <c r="B16" s="140" t="s">
        <v>171</v>
      </c>
      <c r="C16" s="140" t="s">
        <v>157</v>
      </c>
      <c r="D16" s="124">
        <v>527.7</v>
      </c>
      <c r="E16" s="124">
        <v>527.7</v>
      </c>
      <c r="F16" s="124">
        <f>D16-E16</f>
        <v>0</v>
      </c>
      <c r="G16" s="124">
        <v>546.6</v>
      </c>
      <c r="H16" s="124">
        <v>546.6</v>
      </c>
      <c r="I16" s="124">
        <f>G16-H16</f>
        <v>0</v>
      </c>
    </row>
    <row r="17" spans="1:9" ht="22.5" customHeight="1">
      <c r="A17" s="111" t="s">
        <v>128</v>
      </c>
      <c r="B17" s="64" t="s">
        <v>157</v>
      </c>
      <c r="C17" s="61"/>
      <c r="D17" s="65">
        <f aca="true" t="shared" si="4" ref="D17:I17">D18+D19</f>
        <v>5369.3</v>
      </c>
      <c r="E17" s="65">
        <f>E18+E19</f>
        <v>5369.3</v>
      </c>
      <c r="F17" s="65">
        <f t="shared" si="4"/>
        <v>0</v>
      </c>
      <c r="G17" s="65">
        <f t="shared" si="4"/>
        <v>5497.9</v>
      </c>
      <c r="H17" s="65">
        <f>H18+H19</f>
        <v>5497.9</v>
      </c>
      <c r="I17" s="65">
        <f t="shared" si="4"/>
        <v>0</v>
      </c>
    </row>
    <row r="18" spans="1:9" ht="15.75">
      <c r="A18" s="60" t="s">
        <v>367</v>
      </c>
      <c r="B18" s="61" t="s">
        <v>157</v>
      </c>
      <c r="C18" s="61" t="s">
        <v>168</v>
      </c>
      <c r="D18" s="62">
        <v>3606.3</v>
      </c>
      <c r="E18" s="62">
        <v>3606.3</v>
      </c>
      <c r="F18" s="124">
        <f>D18-E18</f>
        <v>0</v>
      </c>
      <c r="G18" s="62">
        <v>3734.9</v>
      </c>
      <c r="H18" s="62">
        <v>3734.9</v>
      </c>
      <c r="I18" s="124">
        <f>G18-H18</f>
        <v>0</v>
      </c>
    </row>
    <row r="19" spans="1:9" ht="36" customHeight="1">
      <c r="A19" s="60" t="s">
        <v>462</v>
      </c>
      <c r="B19" s="61" t="s">
        <v>157</v>
      </c>
      <c r="C19" s="61" t="s">
        <v>127</v>
      </c>
      <c r="D19" s="62">
        <v>1763</v>
      </c>
      <c r="E19" s="62">
        <v>1763</v>
      </c>
      <c r="F19" s="124">
        <f>D19-E19</f>
        <v>0</v>
      </c>
      <c r="G19" s="62">
        <v>1763</v>
      </c>
      <c r="H19" s="62">
        <v>1763</v>
      </c>
      <c r="I19" s="124">
        <f>G19-H19</f>
        <v>0</v>
      </c>
    </row>
    <row r="20" spans="1:9" ht="15.75">
      <c r="A20" s="63" t="s">
        <v>169</v>
      </c>
      <c r="B20" s="64" t="s">
        <v>170</v>
      </c>
      <c r="C20" s="61"/>
      <c r="D20" s="65">
        <f aca="true" t="shared" si="5" ref="D20:I20">D21+D22+D23+D24</f>
        <v>149531.5</v>
      </c>
      <c r="E20" s="65">
        <f>E21+E22+E23+E24</f>
        <v>149531.5</v>
      </c>
      <c r="F20" s="65">
        <f t="shared" si="5"/>
        <v>0</v>
      </c>
      <c r="G20" s="65">
        <f t="shared" si="5"/>
        <v>43678.2</v>
      </c>
      <c r="H20" s="65">
        <f>H21+H22+H23+H24</f>
        <v>43678.2</v>
      </c>
      <c r="I20" s="65">
        <f t="shared" si="5"/>
        <v>0</v>
      </c>
    </row>
    <row r="21" spans="1:9" ht="15.75">
      <c r="A21" s="60" t="s">
        <v>152</v>
      </c>
      <c r="B21" s="61" t="s">
        <v>170</v>
      </c>
      <c r="C21" s="61" t="s">
        <v>172</v>
      </c>
      <c r="D21" s="62">
        <v>1220</v>
      </c>
      <c r="E21" s="62">
        <v>1220</v>
      </c>
      <c r="F21" s="124">
        <f>D21-E21</f>
        <v>0</v>
      </c>
      <c r="G21" s="62">
        <v>1220</v>
      </c>
      <c r="H21" s="62">
        <v>1220</v>
      </c>
      <c r="I21" s="124">
        <f>G21-H21</f>
        <v>0</v>
      </c>
    </row>
    <row r="22" spans="1:9" ht="15.75">
      <c r="A22" s="60" t="s">
        <v>173</v>
      </c>
      <c r="B22" s="61" t="s">
        <v>170</v>
      </c>
      <c r="C22" s="61" t="s">
        <v>159</v>
      </c>
      <c r="D22" s="62">
        <v>2000</v>
      </c>
      <c r="E22" s="62">
        <v>2000</v>
      </c>
      <c r="F22" s="124">
        <f>D22-E22</f>
        <v>0</v>
      </c>
      <c r="G22" s="62">
        <v>2130</v>
      </c>
      <c r="H22" s="62">
        <v>2130</v>
      </c>
      <c r="I22" s="124">
        <f>G22-H22</f>
        <v>0</v>
      </c>
    </row>
    <row r="23" spans="1:9" ht="15.75">
      <c r="A23" s="60" t="s">
        <v>135</v>
      </c>
      <c r="B23" s="61" t="s">
        <v>170</v>
      </c>
      <c r="C23" s="61" t="s">
        <v>168</v>
      </c>
      <c r="D23" s="62">
        <f>38908.1+104677.4</f>
        <v>143585.5</v>
      </c>
      <c r="E23" s="62">
        <f>38908.1+104677.4</f>
        <v>143585.5</v>
      </c>
      <c r="F23" s="124">
        <f>D23-E23</f>
        <v>0</v>
      </c>
      <c r="G23" s="62">
        <v>37902.2</v>
      </c>
      <c r="H23" s="62">
        <v>37902.2</v>
      </c>
      <c r="I23" s="124">
        <f>G23-H23</f>
        <v>0</v>
      </c>
    </row>
    <row r="24" spans="1:9" ht="15" customHeight="1">
      <c r="A24" s="60" t="s">
        <v>134</v>
      </c>
      <c r="B24" s="61" t="s">
        <v>170</v>
      </c>
      <c r="C24" s="61" t="s">
        <v>164</v>
      </c>
      <c r="D24" s="62">
        <v>2726</v>
      </c>
      <c r="E24" s="62">
        <v>2726</v>
      </c>
      <c r="F24" s="124">
        <f>D24-E24</f>
        <v>0</v>
      </c>
      <c r="G24" s="62">
        <v>2426</v>
      </c>
      <c r="H24" s="62">
        <v>2426</v>
      </c>
      <c r="I24" s="124">
        <f>G24-H24</f>
        <v>0</v>
      </c>
    </row>
    <row r="25" spans="1:9" ht="15.75">
      <c r="A25" s="63" t="s">
        <v>143</v>
      </c>
      <c r="B25" s="64" t="s">
        <v>172</v>
      </c>
      <c r="C25" s="61"/>
      <c r="D25" s="65">
        <f>D26+D28+D27+D29</f>
        <v>101057.2</v>
      </c>
      <c r="E25" s="65">
        <f>E26+E28+E27+E29</f>
        <v>101057.2</v>
      </c>
      <c r="F25" s="65">
        <f>F26+F28+F27+F29</f>
        <v>0</v>
      </c>
      <c r="G25" s="65">
        <f>G26+G28+G27</f>
        <v>41974.200000000004</v>
      </c>
      <c r="H25" s="65">
        <f>H26+H28+H27</f>
        <v>41974.200000000004</v>
      </c>
      <c r="I25" s="65">
        <f>I26+I28+I27</f>
        <v>0</v>
      </c>
    </row>
    <row r="26" spans="1:9" ht="15.75">
      <c r="A26" s="60" t="s">
        <v>207</v>
      </c>
      <c r="B26" s="61" t="s">
        <v>172</v>
      </c>
      <c r="C26" s="61" t="s">
        <v>156</v>
      </c>
      <c r="D26" s="62">
        <v>21644</v>
      </c>
      <c r="E26" s="62">
        <v>21644</v>
      </c>
      <c r="F26" s="124">
        <f>D26-E26</f>
        <v>0</v>
      </c>
      <c r="G26" s="62">
        <v>5878.9</v>
      </c>
      <c r="H26" s="62">
        <v>5878.9</v>
      </c>
      <c r="I26" s="124">
        <f>G26-H26</f>
        <v>0</v>
      </c>
    </row>
    <row r="27" spans="1:9" ht="15.75">
      <c r="A27" s="60" t="s">
        <v>126</v>
      </c>
      <c r="B27" s="61" t="s">
        <v>172</v>
      </c>
      <c r="C27" s="61" t="s">
        <v>171</v>
      </c>
      <c r="D27" s="62">
        <f>8666.8-7.9</f>
        <v>8658.9</v>
      </c>
      <c r="E27" s="62">
        <f>8666.8-7.9</f>
        <v>8658.9</v>
      </c>
      <c r="F27" s="124">
        <f>D27-E27</f>
        <v>0</v>
      </c>
      <c r="G27" s="62">
        <v>6916.8</v>
      </c>
      <c r="H27" s="62">
        <v>6916.8</v>
      </c>
      <c r="I27" s="124">
        <f>G27-H27</f>
        <v>0</v>
      </c>
    </row>
    <row r="28" spans="1:9" ht="15.75">
      <c r="A28" s="60" t="s">
        <v>8</v>
      </c>
      <c r="B28" s="61" t="s">
        <v>172</v>
      </c>
      <c r="C28" s="61" t="s">
        <v>157</v>
      </c>
      <c r="D28" s="62">
        <f>38714+24167.8</f>
        <v>62881.8</v>
      </c>
      <c r="E28" s="62">
        <f>38714+24167.8</f>
        <v>62881.8</v>
      </c>
      <c r="F28" s="124">
        <f>D28-E28</f>
        <v>0</v>
      </c>
      <c r="G28" s="62">
        <v>29178.5</v>
      </c>
      <c r="H28" s="62">
        <v>29178.5</v>
      </c>
      <c r="I28" s="124">
        <f>G28-H28</f>
        <v>0</v>
      </c>
    </row>
    <row r="29" spans="1:9" ht="15.75">
      <c r="A29" s="60" t="s">
        <v>591</v>
      </c>
      <c r="B29" s="61" t="s">
        <v>172</v>
      </c>
      <c r="C29" s="61" t="s">
        <v>172</v>
      </c>
      <c r="D29" s="62">
        <f>7864.6+7.9</f>
        <v>7872.5</v>
      </c>
      <c r="E29" s="62">
        <f>7864.6+7.9</f>
        <v>7872.5</v>
      </c>
      <c r="F29" s="124">
        <f>D29-E29</f>
        <v>0</v>
      </c>
      <c r="G29" s="62">
        <v>0</v>
      </c>
      <c r="H29" s="62">
        <v>0</v>
      </c>
      <c r="I29" s="124">
        <f>G29-H29</f>
        <v>0</v>
      </c>
    </row>
    <row r="30" spans="1:9" ht="15.75">
      <c r="A30" s="63" t="s">
        <v>166</v>
      </c>
      <c r="B30" s="64" t="s">
        <v>129</v>
      </c>
      <c r="C30" s="61"/>
      <c r="D30" s="65">
        <f aca="true" t="shared" si="6" ref="D30:I30">D31+D32+D33+D34+D35</f>
        <v>823732.3</v>
      </c>
      <c r="E30" s="65">
        <f>E31+E32+E33+E34+E35</f>
        <v>823732.3</v>
      </c>
      <c r="F30" s="65">
        <f t="shared" si="6"/>
        <v>0</v>
      </c>
      <c r="G30" s="65">
        <f t="shared" si="6"/>
        <v>831455.8</v>
      </c>
      <c r="H30" s="65">
        <f>H31+H32+H33+H34+H35</f>
        <v>833422.2</v>
      </c>
      <c r="I30" s="65">
        <f t="shared" si="6"/>
        <v>-1966.399999999965</v>
      </c>
    </row>
    <row r="31" spans="1:9" ht="15.75">
      <c r="A31" s="60" t="s">
        <v>150</v>
      </c>
      <c r="B31" s="61" t="s">
        <v>129</v>
      </c>
      <c r="C31" s="61" t="s">
        <v>156</v>
      </c>
      <c r="D31" s="62">
        <f>268416.2-99.2</f>
        <v>268317</v>
      </c>
      <c r="E31" s="62">
        <f>268416.2-99.2</f>
        <v>268317</v>
      </c>
      <c r="F31" s="124">
        <f>D31-E31</f>
        <v>0</v>
      </c>
      <c r="G31" s="62">
        <f>275444.6-74.8-472.1</f>
        <v>274897.7</v>
      </c>
      <c r="H31" s="62">
        <f>275444.6-74.8</f>
        <v>275369.8</v>
      </c>
      <c r="I31" s="124">
        <f>G31-H31</f>
        <v>-472.0999999999767</v>
      </c>
    </row>
    <row r="32" spans="1:9" ht="15.75">
      <c r="A32" s="60" t="s">
        <v>167</v>
      </c>
      <c r="B32" s="61" t="s">
        <v>129</v>
      </c>
      <c r="C32" s="61" t="s">
        <v>171</v>
      </c>
      <c r="D32" s="62">
        <f>451332.6-522</f>
        <v>450810.6</v>
      </c>
      <c r="E32" s="62">
        <f>451332.6-522</f>
        <v>450810.6</v>
      </c>
      <c r="F32" s="124">
        <f>D32-E32</f>
        <v>0</v>
      </c>
      <c r="G32" s="62">
        <f>450716.7-473.5-1494.3</f>
        <v>448748.9</v>
      </c>
      <c r="H32" s="62">
        <f>450716.7-473.5</f>
        <v>450243.2</v>
      </c>
      <c r="I32" s="124">
        <f>G32-H32</f>
        <v>-1494.2999999999884</v>
      </c>
    </row>
    <row r="33" spans="1:9" ht="15.75">
      <c r="A33" s="60" t="s">
        <v>239</v>
      </c>
      <c r="B33" s="61" t="s">
        <v>129</v>
      </c>
      <c r="C33" s="61" t="s">
        <v>157</v>
      </c>
      <c r="D33" s="62">
        <f>82937.4-10</f>
        <v>82927.4</v>
      </c>
      <c r="E33" s="62">
        <f>82937.4-10</f>
        <v>82927.4</v>
      </c>
      <c r="F33" s="124">
        <f>D33-E33</f>
        <v>0</v>
      </c>
      <c r="G33" s="62">
        <f>85414-10</f>
        <v>85404</v>
      </c>
      <c r="H33" s="62">
        <f>85414-10</f>
        <v>85404</v>
      </c>
      <c r="I33" s="124">
        <f>G33-H33</f>
        <v>0</v>
      </c>
    </row>
    <row r="34" spans="1:9" ht="15.75">
      <c r="A34" s="60" t="s">
        <v>240</v>
      </c>
      <c r="B34" s="61" t="s">
        <v>129</v>
      </c>
      <c r="C34" s="61" t="s">
        <v>129</v>
      </c>
      <c r="D34" s="62">
        <v>1137</v>
      </c>
      <c r="E34" s="62">
        <v>1137</v>
      </c>
      <c r="F34" s="124">
        <f>D34-E34</f>
        <v>0</v>
      </c>
      <c r="G34" s="62">
        <v>1137</v>
      </c>
      <c r="H34" s="62">
        <v>1137</v>
      </c>
      <c r="I34" s="124">
        <f>G34-H34</f>
        <v>0</v>
      </c>
    </row>
    <row r="35" spans="1:9" ht="15.75">
      <c r="A35" s="60" t="s">
        <v>125</v>
      </c>
      <c r="B35" s="61" t="s">
        <v>129</v>
      </c>
      <c r="C35" s="61" t="s">
        <v>168</v>
      </c>
      <c r="D35" s="62">
        <v>20540.3</v>
      </c>
      <c r="E35" s="62">
        <v>20540.3</v>
      </c>
      <c r="F35" s="124">
        <f>D35-E35</f>
        <v>0</v>
      </c>
      <c r="G35" s="62">
        <v>21268.2</v>
      </c>
      <c r="H35" s="62">
        <v>21268.2</v>
      </c>
      <c r="I35" s="124">
        <f>G35-H35</f>
        <v>0</v>
      </c>
    </row>
    <row r="36" spans="1:9" ht="15.75">
      <c r="A36" s="63" t="s">
        <v>263</v>
      </c>
      <c r="B36" s="64" t="s">
        <v>159</v>
      </c>
      <c r="C36" s="61"/>
      <c r="D36" s="65">
        <f aca="true" t="shared" si="7" ref="D36:I36">D37</f>
        <v>130858.1</v>
      </c>
      <c r="E36" s="65">
        <f t="shared" si="7"/>
        <v>130858.1</v>
      </c>
      <c r="F36" s="65">
        <f t="shared" si="7"/>
        <v>0</v>
      </c>
      <c r="G36" s="65">
        <f t="shared" si="7"/>
        <v>136745</v>
      </c>
      <c r="H36" s="65">
        <f t="shared" si="7"/>
        <v>136745</v>
      </c>
      <c r="I36" s="65">
        <f t="shared" si="7"/>
        <v>0</v>
      </c>
    </row>
    <row r="37" spans="1:9" ht="15.75">
      <c r="A37" s="60" t="s">
        <v>160</v>
      </c>
      <c r="B37" s="61" t="s">
        <v>159</v>
      </c>
      <c r="C37" s="61" t="s">
        <v>156</v>
      </c>
      <c r="D37" s="62">
        <f>129824.6+1041.1-7.6</f>
        <v>130858.1</v>
      </c>
      <c r="E37" s="62">
        <f>129824.6+1041.1-7.6</f>
        <v>130858.1</v>
      </c>
      <c r="F37" s="124">
        <f>D37-E37</f>
        <v>0</v>
      </c>
      <c r="G37" s="62">
        <f>136552.8+192.2</f>
        <v>136745</v>
      </c>
      <c r="H37" s="62">
        <f>136552.8+192.2</f>
        <v>136745</v>
      </c>
      <c r="I37" s="124">
        <f>G37-H37</f>
        <v>0</v>
      </c>
    </row>
    <row r="38" spans="1:9" ht="15.75">
      <c r="A38" s="63" t="s">
        <v>154</v>
      </c>
      <c r="B38" s="64" t="s">
        <v>127</v>
      </c>
      <c r="C38" s="61"/>
      <c r="D38" s="65">
        <f aca="true" t="shared" si="8" ref="D38:I38">D39+D40+D41+D42</f>
        <v>37407.7</v>
      </c>
      <c r="E38" s="65">
        <f>E39+E40+E41+E42</f>
        <v>37407.7</v>
      </c>
      <c r="F38" s="65">
        <f t="shared" si="8"/>
        <v>0</v>
      </c>
      <c r="G38" s="65">
        <f t="shared" si="8"/>
        <v>37835.3</v>
      </c>
      <c r="H38" s="65">
        <f>H39+H40+H41+H42</f>
        <v>37835.3</v>
      </c>
      <c r="I38" s="65">
        <f t="shared" si="8"/>
        <v>0</v>
      </c>
    </row>
    <row r="39" spans="1:9" ht="15.75">
      <c r="A39" s="60" t="s">
        <v>165</v>
      </c>
      <c r="B39" s="61" t="s">
        <v>127</v>
      </c>
      <c r="C39" s="61" t="s">
        <v>156</v>
      </c>
      <c r="D39" s="62">
        <v>964</v>
      </c>
      <c r="E39" s="62">
        <v>964</v>
      </c>
      <c r="F39" s="124">
        <f>D39-E39</f>
        <v>0</v>
      </c>
      <c r="G39" s="62">
        <v>964</v>
      </c>
      <c r="H39" s="62">
        <v>964</v>
      </c>
      <c r="I39" s="124">
        <f>G39-H39</f>
        <v>0</v>
      </c>
    </row>
    <row r="40" spans="1:9" ht="15.75">
      <c r="A40" s="60" t="s">
        <v>124</v>
      </c>
      <c r="B40" s="61" t="s">
        <v>127</v>
      </c>
      <c r="C40" s="61" t="s">
        <v>157</v>
      </c>
      <c r="D40" s="62">
        <v>662</v>
      </c>
      <c r="E40" s="62">
        <v>662</v>
      </c>
      <c r="F40" s="124">
        <f>D40-E40</f>
        <v>0</v>
      </c>
      <c r="G40" s="62">
        <v>662</v>
      </c>
      <c r="H40" s="62">
        <v>662</v>
      </c>
      <c r="I40" s="124">
        <f>G40-H40</f>
        <v>0</v>
      </c>
    </row>
    <row r="41" spans="1:9" s="4" customFormat="1" ht="15.75">
      <c r="A41" s="60" t="s">
        <v>158</v>
      </c>
      <c r="B41" s="61" t="s">
        <v>127</v>
      </c>
      <c r="C41" s="61" t="s">
        <v>170</v>
      </c>
      <c r="D41" s="62">
        <f>34633.1+1135+1.2-41.1-3.9</f>
        <v>35724.299999999996</v>
      </c>
      <c r="E41" s="62">
        <f>34633.1+1135+1.2-41.1-3.9</f>
        <v>35724.299999999996</v>
      </c>
      <c r="F41" s="124">
        <f>D41-E41</f>
        <v>0</v>
      </c>
      <c r="G41" s="62">
        <f>35056.5+1139.3+1.2-36.6-8.5</f>
        <v>36151.9</v>
      </c>
      <c r="H41" s="62">
        <f>35056.5+1139.3+1.2-36.6-8.5</f>
        <v>36151.9</v>
      </c>
      <c r="I41" s="124">
        <f>G41-H41</f>
        <v>0</v>
      </c>
    </row>
    <row r="42" spans="1:9" ht="21" customHeight="1">
      <c r="A42" s="60" t="s">
        <v>319</v>
      </c>
      <c r="B42" s="61" t="s">
        <v>127</v>
      </c>
      <c r="C42" s="61" t="s">
        <v>130</v>
      </c>
      <c r="D42" s="62">
        <v>57.4</v>
      </c>
      <c r="E42" s="62">
        <v>57.4</v>
      </c>
      <c r="F42" s="124">
        <f>D42-E42</f>
        <v>0</v>
      </c>
      <c r="G42" s="62">
        <v>57.4</v>
      </c>
      <c r="H42" s="62">
        <v>57.4</v>
      </c>
      <c r="I42" s="124">
        <f>G42-H42</f>
        <v>0</v>
      </c>
    </row>
    <row r="43" spans="1:9" s="4" customFormat="1" ht="15.75">
      <c r="A43" s="63" t="s">
        <v>162</v>
      </c>
      <c r="B43" s="64" t="s">
        <v>155</v>
      </c>
      <c r="C43" s="64"/>
      <c r="D43" s="65">
        <f aca="true" t="shared" si="9" ref="D43:I43">SUM(D44:D45)</f>
        <v>23467</v>
      </c>
      <c r="E43" s="65">
        <f>SUM(E44:E45)</f>
        <v>23467</v>
      </c>
      <c r="F43" s="65">
        <f t="shared" si="9"/>
        <v>0</v>
      </c>
      <c r="G43" s="65">
        <f t="shared" si="9"/>
        <v>24634.6</v>
      </c>
      <c r="H43" s="65">
        <f>SUM(H44:H45)</f>
        <v>24634.6</v>
      </c>
      <c r="I43" s="65">
        <f t="shared" si="9"/>
        <v>0</v>
      </c>
    </row>
    <row r="44" spans="1:9" s="4" customFormat="1" ht="15.75">
      <c r="A44" s="60" t="s">
        <v>185</v>
      </c>
      <c r="B44" s="61" t="s">
        <v>155</v>
      </c>
      <c r="C44" s="61" t="s">
        <v>171</v>
      </c>
      <c r="D44" s="62">
        <f>8822.8-4016</f>
        <v>4806.799999999999</v>
      </c>
      <c r="E44" s="62">
        <f>8822.8-4016</f>
        <v>4806.799999999999</v>
      </c>
      <c r="F44" s="124">
        <f>D44-E44</f>
        <v>0</v>
      </c>
      <c r="G44" s="62">
        <v>5189.9</v>
      </c>
      <c r="H44" s="62">
        <v>5189.9</v>
      </c>
      <c r="I44" s="124">
        <f aca="true" t="shared" si="10" ref="I44:I49">G44-H44</f>
        <v>0</v>
      </c>
    </row>
    <row r="45" spans="1:9" s="4" customFormat="1" ht="15.75">
      <c r="A45" s="60" t="s">
        <v>573</v>
      </c>
      <c r="B45" s="61" t="s">
        <v>155</v>
      </c>
      <c r="C45" s="61" t="s">
        <v>157</v>
      </c>
      <c r="D45" s="62">
        <f>18660.2</f>
        <v>18660.2</v>
      </c>
      <c r="E45" s="62">
        <f>18660.2</f>
        <v>18660.2</v>
      </c>
      <c r="F45" s="124">
        <f>D45-E45</f>
        <v>0</v>
      </c>
      <c r="G45" s="62">
        <v>19444.7</v>
      </c>
      <c r="H45" s="62">
        <v>19444.7</v>
      </c>
      <c r="I45" s="124">
        <f t="shared" si="10"/>
        <v>0</v>
      </c>
    </row>
    <row r="46" spans="1:9" s="4" customFormat="1" ht="18" customHeight="1">
      <c r="A46" s="63" t="s">
        <v>142</v>
      </c>
      <c r="B46" s="64" t="s">
        <v>122</v>
      </c>
      <c r="C46" s="64"/>
      <c r="D46" s="65">
        <f>D47</f>
        <v>12155.2</v>
      </c>
      <c r="E46" s="65">
        <f>E47</f>
        <v>12155.2</v>
      </c>
      <c r="F46" s="65">
        <f>F47</f>
        <v>0</v>
      </c>
      <c r="G46" s="65">
        <f>G47</f>
        <v>12155.2</v>
      </c>
      <c r="H46" s="65">
        <f>H47</f>
        <v>12155.2</v>
      </c>
      <c r="I46" s="124">
        <f t="shared" si="10"/>
        <v>0</v>
      </c>
    </row>
    <row r="47" spans="1:9" ht="17.25" customHeight="1">
      <c r="A47" s="60" t="s">
        <v>123</v>
      </c>
      <c r="B47" s="61" t="s">
        <v>122</v>
      </c>
      <c r="C47" s="61" t="s">
        <v>156</v>
      </c>
      <c r="D47" s="62">
        <v>12155.2</v>
      </c>
      <c r="E47" s="62">
        <v>12155.2</v>
      </c>
      <c r="F47" s="124">
        <f>D47-E47</f>
        <v>0</v>
      </c>
      <c r="G47" s="122">
        <v>12155.2</v>
      </c>
      <c r="H47" s="122">
        <v>12155.2</v>
      </c>
      <c r="I47" s="124">
        <f t="shared" si="10"/>
        <v>0</v>
      </c>
    </row>
    <row r="48" spans="1:9" ht="15.75" customHeight="1" hidden="1">
      <c r="A48" s="114" t="s">
        <v>328</v>
      </c>
      <c r="B48" s="115" t="s">
        <v>161</v>
      </c>
      <c r="C48" s="115" t="s">
        <v>157</v>
      </c>
      <c r="D48" s="120">
        <v>0</v>
      </c>
      <c r="E48" s="120">
        <v>0</v>
      </c>
      <c r="F48" s="124">
        <f>D48-E48</f>
        <v>0</v>
      </c>
      <c r="G48" s="123">
        <v>0</v>
      </c>
      <c r="H48" s="123">
        <v>0</v>
      </c>
      <c r="I48" s="124">
        <f t="shared" si="10"/>
        <v>0</v>
      </c>
    </row>
    <row r="49" spans="1:9" ht="15.75">
      <c r="A49" s="116" t="s">
        <v>307</v>
      </c>
      <c r="B49" s="117"/>
      <c r="C49" s="117"/>
      <c r="D49" s="121">
        <v>20744.3</v>
      </c>
      <c r="E49" s="121">
        <v>20744.3</v>
      </c>
      <c r="F49" s="124">
        <f>D49-E49</f>
        <v>0</v>
      </c>
      <c r="G49" s="121">
        <v>42391.1</v>
      </c>
      <c r="H49" s="121">
        <v>42391.1</v>
      </c>
      <c r="I49" s="124">
        <f t="shared" si="10"/>
        <v>0</v>
      </c>
    </row>
    <row r="50" spans="1:9" ht="15.75">
      <c r="A50" s="125" t="s">
        <v>141</v>
      </c>
      <c r="B50" s="126"/>
      <c r="C50" s="126"/>
      <c r="D50" s="127">
        <f aca="true" t="shared" si="11" ref="D50:I50">D7+D15+D17+D20+D25+D30+D36+D38+D43+D46+D49</f>
        <v>1462630.4000000001</v>
      </c>
      <c r="E50" s="127">
        <f>E7+E15+E17+E20+E25+E30+E36+E38+E43+E46+E49</f>
        <v>1462630.4000000001</v>
      </c>
      <c r="F50" s="127">
        <f t="shared" si="11"/>
        <v>0</v>
      </c>
      <c r="G50" s="127">
        <f t="shared" si="11"/>
        <v>1338768.7000000002</v>
      </c>
      <c r="H50" s="127">
        <f>H7+H15+H17+H20+H25+H30+H36+H38+H43+H46+H49</f>
        <v>1340735.1</v>
      </c>
      <c r="I50" s="127">
        <f t="shared" si="11"/>
        <v>-1966.399999999965</v>
      </c>
    </row>
    <row r="51" spans="4:9" ht="15.75">
      <c r="D51" s="25">
        <f>программы!D654</f>
        <v>0</v>
      </c>
      <c r="E51" s="25">
        <f>программы!E654</f>
        <v>0</v>
      </c>
      <c r="F51" s="25">
        <f>программы!F654</f>
        <v>0</v>
      </c>
      <c r="G51" s="25">
        <f>программы!E654</f>
        <v>0</v>
      </c>
      <c r="H51" s="25">
        <f>программы!F654</f>
        <v>0</v>
      </c>
      <c r="I51" s="25">
        <f>программы!G654</f>
        <v>0</v>
      </c>
    </row>
    <row r="52" spans="4:9" ht="15.75">
      <c r="D52" s="277"/>
      <c r="E52" s="277"/>
      <c r="F52" s="277"/>
      <c r="G52" s="277"/>
      <c r="H52" s="277"/>
      <c r="I52" s="277"/>
    </row>
    <row r="53" spans="4:9" ht="15.75">
      <c r="D53" s="144">
        <f>1441886.1+20744.3</f>
        <v>1462630.4000000001</v>
      </c>
      <c r="E53" s="144">
        <f>1417718.3+E49</f>
        <v>1438462.6</v>
      </c>
      <c r="F53" s="144">
        <f>1417718.3+F49</f>
        <v>1417718.3</v>
      </c>
      <c r="G53" s="144">
        <f>1296377.6+42391.1</f>
        <v>1338768.7000000002</v>
      </c>
      <c r="H53" s="144">
        <f>1298344+H49</f>
        <v>1340735.1</v>
      </c>
      <c r="I53" s="144">
        <f>1298344+I49</f>
        <v>1298344</v>
      </c>
    </row>
    <row r="54" spans="4:9" ht="15.75">
      <c r="D54" s="144">
        <f aca="true" t="shared" si="12" ref="D54:I54">D53-D50</f>
        <v>0</v>
      </c>
      <c r="E54" s="144">
        <f t="shared" si="12"/>
        <v>-24167.800000000047</v>
      </c>
      <c r="F54" s="144">
        <f t="shared" si="12"/>
        <v>1417718.3</v>
      </c>
      <c r="G54" s="144">
        <f t="shared" si="12"/>
        <v>0</v>
      </c>
      <c r="H54" s="144">
        <f t="shared" si="12"/>
        <v>0</v>
      </c>
      <c r="I54" s="144">
        <f t="shared" si="12"/>
        <v>1300310.4</v>
      </c>
    </row>
    <row r="56" spans="4:9" ht="15.75">
      <c r="D56" s="145"/>
      <c r="E56" s="145"/>
      <c r="F56" s="145"/>
      <c r="G56" s="145"/>
      <c r="H56" s="145"/>
      <c r="I56" s="145"/>
    </row>
  </sheetData>
  <sheetProtection/>
  <mergeCells count="2">
    <mergeCell ref="B1:I1"/>
    <mergeCell ref="A3:I3"/>
  </mergeCells>
  <printOptions/>
  <pageMargins left="0.7" right="0.7" top="0.75" bottom="0.75" header="0.3" footer="0.3"/>
  <pageSetup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Q794"/>
  <sheetViews>
    <sheetView view="pageBreakPreview" zoomScale="110" zoomScaleSheetLayoutView="110" workbookViewId="0" topLeftCell="A1">
      <selection activeCell="A20" sqref="A20"/>
    </sheetView>
  </sheetViews>
  <sheetFormatPr defaultColWidth="9.00390625" defaultRowHeight="12.75"/>
  <cols>
    <col min="1" max="1" width="77.875" style="194" customWidth="1"/>
    <col min="2" max="3" width="6.25390625" style="20" customWidth="1"/>
    <col min="4" max="4" width="6.00390625" style="20" customWidth="1"/>
    <col min="5" max="5" width="16.375" style="20" customWidth="1"/>
    <col min="6" max="6" width="7.125" style="20" customWidth="1"/>
    <col min="7" max="7" width="15.625" style="104" customWidth="1"/>
    <col min="8" max="8" width="15.00390625" style="104" customWidth="1"/>
    <col min="9" max="9" width="9.125" style="28" customWidth="1"/>
    <col min="10" max="10" width="11.75390625" style="28" customWidth="1"/>
    <col min="11" max="16384" width="9.125" style="28" customWidth="1"/>
  </cols>
  <sheetData>
    <row r="1" spans="1:8" s="9" customFormat="1" ht="15.75">
      <c r="A1" s="150"/>
      <c r="E1" s="294" t="s">
        <v>610</v>
      </c>
      <c r="F1" s="295"/>
      <c r="G1" s="295"/>
      <c r="H1" s="295"/>
    </row>
    <row r="2" spans="1:8" s="9" customFormat="1" ht="15.75">
      <c r="A2" s="150"/>
      <c r="E2" s="294" t="s">
        <v>138</v>
      </c>
      <c r="F2" s="296"/>
      <c r="G2" s="296"/>
      <c r="H2" s="296"/>
    </row>
    <row r="3" spans="1:8" s="9" customFormat="1" ht="15.75">
      <c r="A3" s="150"/>
      <c r="D3" s="294" t="s">
        <v>409</v>
      </c>
      <c r="E3" s="296"/>
      <c r="F3" s="296"/>
      <c r="G3" s="296"/>
      <c r="H3" s="296"/>
    </row>
    <row r="4" spans="1:8" s="9" customFormat="1" ht="15.75">
      <c r="A4" s="150"/>
      <c r="D4" s="294" t="s">
        <v>308</v>
      </c>
      <c r="E4" s="296"/>
      <c r="F4" s="296"/>
      <c r="G4" s="296"/>
      <c r="H4" s="296"/>
    </row>
    <row r="5" spans="1:8" s="9" customFormat="1" ht="15.75">
      <c r="A5" s="150"/>
      <c r="E5" s="294" t="s">
        <v>614</v>
      </c>
      <c r="F5" s="295"/>
      <c r="G5" s="295"/>
      <c r="H5" s="295"/>
    </row>
    <row r="6" spans="1:6" ht="15.75">
      <c r="A6" s="267"/>
      <c r="B6" s="268"/>
      <c r="C6" s="268"/>
      <c r="D6" s="268"/>
      <c r="E6" s="268"/>
      <c r="F6" s="268"/>
    </row>
    <row r="7" spans="1:8" s="9" customFormat="1" ht="15.75">
      <c r="A7" s="150"/>
      <c r="E7" s="294" t="s">
        <v>599</v>
      </c>
      <c r="F7" s="295"/>
      <c r="G7" s="295"/>
      <c r="H7" s="295"/>
    </row>
    <row r="8" spans="1:8" s="9" customFormat="1" ht="15.75">
      <c r="A8" s="150"/>
      <c r="E8" s="294" t="s">
        <v>138</v>
      </c>
      <c r="F8" s="296"/>
      <c r="G8" s="296"/>
      <c r="H8" s="296"/>
    </row>
    <row r="9" spans="1:8" s="9" customFormat="1" ht="15.75">
      <c r="A9" s="150"/>
      <c r="D9" s="294" t="s">
        <v>409</v>
      </c>
      <c r="E9" s="296"/>
      <c r="F9" s="296"/>
      <c r="G9" s="296"/>
      <c r="H9" s="296"/>
    </row>
    <row r="10" spans="1:8" s="9" customFormat="1" ht="15.75">
      <c r="A10" s="150"/>
      <c r="D10" s="294" t="s">
        <v>308</v>
      </c>
      <c r="E10" s="296"/>
      <c r="F10" s="296"/>
      <c r="G10" s="296"/>
      <c r="H10" s="296"/>
    </row>
    <row r="11" spans="1:8" s="9" customFormat="1" ht="15.75">
      <c r="A11" s="150"/>
      <c r="E11" s="294" t="s">
        <v>596</v>
      </c>
      <c r="F11" s="295"/>
      <c r="G11" s="295"/>
      <c r="H11" s="295"/>
    </row>
    <row r="12" spans="1:6" s="9" customFormat="1" ht="8.25" customHeight="1">
      <c r="A12" s="150"/>
      <c r="B12" s="72"/>
      <c r="C12" s="72"/>
      <c r="D12" s="72"/>
      <c r="E12" s="26"/>
      <c r="F12" s="72"/>
    </row>
    <row r="13" spans="1:8" s="11" customFormat="1" ht="35.25" customHeight="1">
      <c r="A13" s="297" t="s">
        <v>411</v>
      </c>
      <c r="B13" s="297"/>
      <c r="C13" s="297"/>
      <c r="D13" s="297"/>
      <c r="E13" s="297"/>
      <c r="F13" s="297"/>
      <c r="G13" s="297"/>
      <c r="H13" s="297"/>
    </row>
    <row r="14" spans="1:8" s="11" customFormat="1" ht="9" customHeight="1">
      <c r="A14" s="10"/>
      <c r="B14" s="18"/>
      <c r="C14" s="18"/>
      <c r="D14" s="18"/>
      <c r="E14" s="18"/>
      <c r="F14" s="18"/>
      <c r="G14" s="18"/>
      <c r="H14" s="18"/>
    </row>
    <row r="15" spans="1:8" s="9" customFormat="1" ht="66" customHeight="1">
      <c r="A15" s="69" t="s">
        <v>145</v>
      </c>
      <c r="B15" s="69" t="s">
        <v>146</v>
      </c>
      <c r="C15" s="69" t="s">
        <v>147</v>
      </c>
      <c r="D15" s="69" t="s">
        <v>148</v>
      </c>
      <c r="E15" s="69" t="s">
        <v>144</v>
      </c>
      <c r="F15" s="69" t="s">
        <v>149</v>
      </c>
      <c r="G15" s="69" t="s">
        <v>374</v>
      </c>
      <c r="H15" s="69" t="s">
        <v>412</v>
      </c>
    </row>
    <row r="16" spans="1:8" s="29" customFormat="1" ht="20.25" customHeight="1">
      <c r="A16" s="130">
        <v>1</v>
      </c>
      <c r="B16" s="70">
        <v>2</v>
      </c>
      <c r="C16" s="70">
        <v>3</v>
      </c>
      <c r="D16" s="70">
        <v>4</v>
      </c>
      <c r="E16" s="70">
        <v>5</v>
      </c>
      <c r="F16" s="70">
        <v>6</v>
      </c>
      <c r="G16" s="70" t="s">
        <v>132</v>
      </c>
      <c r="H16" s="70" t="s">
        <v>301</v>
      </c>
    </row>
    <row r="17" spans="1:9" s="14" customFormat="1" ht="31.5">
      <c r="A17" s="151" t="s">
        <v>447</v>
      </c>
      <c r="B17" s="146" t="s">
        <v>177</v>
      </c>
      <c r="C17" s="147"/>
      <c r="D17" s="147"/>
      <c r="E17" s="148"/>
      <c r="F17" s="147"/>
      <c r="G17" s="149">
        <f>G18+G111+G119+G151+G186</f>
        <v>94384.2</v>
      </c>
      <c r="H17" s="149">
        <f>H18+H111+H119+H151+H186</f>
        <v>96173.278</v>
      </c>
      <c r="I17" s="15"/>
    </row>
    <row r="18" spans="1:10" s="14" customFormat="1" ht="15.75">
      <c r="A18" s="152" t="s">
        <v>131</v>
      </c>
      <c r="B18" s="49"/>
      <c r="C18" s="37" t="s">
        <v>156</v>
      </c>
      <c r="D18" s="42"/>
      <c r="E18" s="43" t="s">
        <v>175</v>
      </c>
      <c r="F18" s="42"/>
      <c r="G18" s="40">
        <f>G19+G24+G65+G60</f>
        <v>84387.2</v>
      </c>
      <c r="H18" s="40">
        <f>H19+H24+H65+H60</f>
        <v>85898.778</v>
      </c>
      <c r="I18" s="15"/>
      <c r="J18" s="15"/>
    </row>
    <row r="19" spans="1:11" s="14" customFormat="1" ht="31.5">
      <c r="A19" s="152" t="s">
        <v>205</v>
      </c>
      <c r="B19" s="49"/>
      <c r="C19" s="37" t="s">
        <v>156</v>
      </c>
      <c r="D19" s="37" t="s">
        <v>171</v>
      </c>
      <c r="E19" s="43"/>
      <c r="F19" s="51"/>
      <c r="G19" s="40">
        <f aca="true" t="shared" si="0" ref="G19:H22">G20</f>
        <v>3712.5</v>
      </c>
      <c r="H19" s="40">
        <f t="shared" si="0"/>
        <v>3860.9</v>
      </c>
      <c r="I19" s="15"/>
      <c r="J19" s="15"/>
      <c r="K19" s="15"/>
    </row>
    <row r="20" spans="1:11" s="14" customFormat="1" ht="31.5">
      <c r="A20" s="152" t="s">
        <v>419</v>
      </c>
      <c r="B20" s="49"/>
      <c r="C20" s="37" t="s">
        <v>156</v>
      </c>
      <c r="D20" s="37" t="s">
        <v>171</v>
      </c>
      <c r="E20" s="38" t="s">
        <v>41</v>
      </c>
      <c r="F20" s="51"/>
      <c r="G20" s="40">
        <f t="shared" si="0"/>
        <v>3712.5</v>
      </c>
      <c r="H20" s="40">
        <f t="shared" si="0"/>
        <v>3860.9</v>
      </c>
      <c r="I20" s="15"/>
      <c r="J20" s="15"/>
      <c r="K20" s="15"/>
    </row>
    <row r="21" spans="1:9" s="14" customFormat="1" ht="31.5">
      <c r="A21" s="153" t="s">
        <v>114</v>
      </c>
      <c r="B21" s="49"/>
      <c r="C21" s="42" t="s">
        <v>156</v>
      </c>
      <c r="D21" s="42" t="s">
        <v>171</v>
      </c>
      <c r="E21" s="43" t="s">
        <v>42</v>
      </c>
      <c r="F21" s="51"/>
      <c r="G21" s="45">
        <f t="shared" si="0"/>
        <v>3712.5</v>
      </c>
      <c r="H21" s="45">
        <f t="shared" si="0"/>
        <v>3860.9</v>
      </c>
      <c r="I21" s="15"/>
    </row>
    <row r="22" spans="1:9" s="14" customFormat="1" ht="63">
      <c r="A22" s="154" t="s">
        <v>115</v>
      </c>
      <c r="B22" s="49"/>
      <c r="C22" s="42" t="s">
        <v>156</v>
      </c>
      <c r="D22" s="42" t="s">
        <v>171</v>
      </c>
      <c r="E22" s="43" t="s">
        <v>42</v>
      </c>
      <c r="F22" s="44" t="s">
        <v>198</v>
      </c>
      <c r="G22" s="45">
        <f t="shared" si="0"/>
        <v>3712.5</v>
      </c>
      <c r="H22" s="45">
        <f t="shared" si="0"/>
        <v>3860.9</v>
      </c>
      <c r="I22" s="15"/>
    </row>
    <row r="23" spans="1:9" s="14" customFormat="1" ht="15.75">
      <c r="A23" s="155" t="s">
        <v>193</v>
      </c>
      <c r="B23" s="49"/>
      <c r="C23" s="42" t="s">
        <v>156</v>
      </c>
      <c r="D23" s="42" t="s">
        <v>171</v>
      </c>
      <c r="E23" s="43" t="s">
        <v>42</v>
      </c>
      <c r="F23" s="44" t="s">
        <v>194</v>
      </c>
      <c r="G23" s="45">
        <v>3712.5</v>
      </c>
      <c r="H23" s="45">
        <v>3860.9</v>
      </c>
      <c r="I23" s="15"/>
    </row>
    <row r="24" spans="1:11" s="14" customFormat="1" ht="47.25">
      <c r="A24" s="152" t="s">
        <v>204</v>
      </c>
      <c r="B24" s="46"/>
      <c r="C24" s="37" t="s">
        <v>156</v>
      </c>
      <c r="D24" s="37" t="s">
        <v>170</v>
      </c>
      <c r="E24" s="38" t="s">
        <v>175</v>
      </c>
      <c r="F24" s="39"/>
      <c r="G24" s="40">
        <f>G25+G36+G32</f>
        <v>51698.8</v>
      </c>
      <c r="H24" s="40">
        <f>H25+H36+H32</f>
        <v>53622.778000000006</v>
      </c>
      <c r="I24" s="15"/>
      <c r="J24" s="15"/>
      <c r="K24" s="15"/>
    </row>
    <row r="25" spans="1:9" s="16" customFormat="1" ht="31.5">
      <c r="A25" s="152" t="s">
        <v>428</v>
      </c>
      <c r="B25" s="49"/>
      <c r="C25" s="37" t="s">
        <v>156</v>
      </c>
      <c r="D25" s="37" t="s">
        <v>170</v>
      </c>
      <c r="E25" s="38" t="s">
        <v>43</v>
      </c>
      <c r="F25" s="39"/>
      <c r="G25" s="40">
        <f>G26+G29</f>
        <v>1175.5</v>
      </c>
      <c r="H25" s="40">
        <f>H26+H29</f>
        <v>1175.5</v>
      </c>
      <c r="I25" s="15"/>
    </row>
    <row r="26" spans="1:9" s="14" customFormat="1" ht="31.5">
      <c r="A26" s="153" t="s">
        <v>114</v>
      </c>
      <c r="B26" s="46"/>
      <c r="C26" s="42" t="s">
        <v>156</v>
      </c>
      <c r="D26" s="42" t="s">
        <v>170</v>
      </c>
      <c r="E26" s="43" t="s">
        <v>44</v>
      </c>
      <c r="F26" s="44"/>
      <c r="G26" s="45">
        <f>G27</f>
        <v>1140</v>
      </c>
      <c r="H26" s="45">
        <f>H27</f>
        <v>1140</v>
      </c>
      <c r="I26" s="15"/>
    </row>
    <row r="27" spans="1:9" s="14" customFormat="1" ht="31.5">
      <c r="A27" s="155" t="s">
        <v>225</v>
      </c>
      <c r="B27" s="46"/>
      <c r="C27" s="42" t="s">
        <v>156</v>
      </c>
      <c r="D27" s="42" t="s">
        <v>170</v>
      </c>
      <c r="E27" s="43" t="s">
        <v>44</v>
      </c>
      <c r="F27" s="44" t="s">
        <v>188</v>
      </c>
      <c r="G27" s="45">
        <f>SUM(G28)</f>
        <v>1140</v>
      </c>
      <c r="H27" s="45">
        <f>SUM(H28)</f>
        <v>1140</v>
      </c>
      <c r="I27" s="15"/>
    </row>
    <row r="28" spans="1:9" s="14" customFormat="1" ht="31.5">
      <c r="A28" s="155" t="s">
        <v>189</v>
      </c>
      <c r="B28" s="46"/>
      <c r="C28" s="42" t="s">
        <v>156</v>
      </c>
      <c r="D28" s="42" t="s">
        <v>170</v>
      </c>
      <c r="E28" s="43" t="s">
        <v>44</v>
      </c>
      <c r="F28" s="44" t="s">
        <v>187</v>
      </c>
      <c r="G28" s="45">
        <v>1140</v>
      </c>
      <c r="H28" s="45">
        <v>1140</v>
      </c>
      <c r="I28" s="15"/>
    </row>
    <row r="29" spans="1:9" s="14" customFormat="1" ht="15.75">
      <c r="A29" s="156" t="s">
        <v>116</v>
      </c>
      <c r="B29" s="46"/>
      <c r="C29" s="42" t="s">
        <v>156</v>
      </c>
      <c r="D29" s="42" t="s">
        <v>170</v>
      </c>
      <c r="E29" s="58" t="s">
        <v>45</v>
      </c>
      <c r="F29" s="44"/>
      <c r="G29" s="45">
        <f>G30</f>
        <v>35.5</v>
      </c>
      <c r="H29" s="45">
        <f>H30</f>
        <v>35.5</v>
      </c>
      <c r="I29" s="15"/>
    </row>
    <row r="30" spans="1:9" s="14" customFormat="1" ht="31.5">
      <c r="A30" s="155" t="s">
        <v>225</v>
      </c>
      <c r="B30" s="46"/>
      <c r="C30" s="42" t="s">
        <v>156</v>
      </c>
      <c r="D30" s="42" t="s">
        <v>170</v>
      </c>
      <c r="E30" s="58" t="s">
        <v>45</v>
      </c>
      <c r="F30" s="44" t="s">
        <v>188</v>
      </c>
      <c r="G30" s="45">
        <f>G31</f>
        <v>35.5</v>
      </c>
      <c r="H30" s="45">
        <f>H31</f>
        <v>35.5</v>
      </c>
      <c r="I30" s="15"/>
    </row>
    <row r="31" spans="1:9" s="14" customFormat="1" ht="31.5">
      <c r="A31" s="155" t="s">
        <v>189</v>
      </c>
      <c r="B31" s="41"/>
      <c r="C31" s="42" t="s">
        <v>156</v>
      </c>
      <c r="D31" s="42" t="s">
        <v>170</v>
      </c>
      <c r="E31" s="58" t="s">
        <v>45</v>
      </c>
      <c r="F31" s="44" t="s">
        <v>187</v>
      </c>
      <c r="G31" s="45">
        <v>35.5</v>
      </c>
      <c r="H31" s="45">
        <v>35.5</v>
      </c>
      <c r="I31" s="15"/>
    </row>
    <row r="32" spans="1:9" s="14" customFormat="1" ht="47.25">
      <c r="A32" s="157" t="s">
        <v>417</v>
      </c>
      <c r="B32" s="36"/>
      <c r="C32" s="37" t="s">
        <v>156</v>
      </c>
      <c r="D32" s="37" t="s">
        <v>170</v>
      </c>
      <c r="E32" s="38" t="s">
        <v>13</v>
      </c>
      <c r="F32" s="39"/>
      <c r="G32" s="40">
        <f aca="true" t="shared" si="1" ref="G32:H34">G33</f>
        <v>35</v>
      </c>
      <c r="H32" s="40">
        <f t="shared" si="1"/>
        <v>35</v>
      </c>
      <c r="I32" s="15"/>
    </row>
    <row r="33" spans="1:9" s="14" customFormat="1" ht="31.5">
      <c r="A33" s="156" t="s">
        <v>121</v>
      </c>
      <c r="B33" s="46"/>
      <c r="C33" s="42" t="s">
        <v>156</v>
      </c>
      <c r="D33" s="42" t="s">
        <v>170</v>
      </c>
      <c r="E33" s="58" t="s">
        <v>276</v>
      </c>
      <c r="F33" s="44"/>
      <c r="G33" s="45">
        <f t="shared" si="1"/>
        <v>35</v>
      </c>
      <c r="H33" s="45">
        <f t="shared" si="1"/>
        <v>35</v>
      </c>
      <c r="I33" s="15"/>
    </row>
    <row r="34" spans="1:9" s="14" customFormat="1" ht="31.5">
      <c r="A34" s="155" t="s">
        <v>225</v>
      </c>
      <c r="B34" s="46"/>
      <c r="C34" s="42" t="s">
        <v>156</v>
      </c>
      <c r="D34" s="42" t="s">
        <v>170</v>
      </c>
      <c r="E34" s="58" t="s">
        <v>276</v>
      </c>
      <c r="F34" s="44" t="s">
        <v>188</v>
      </c>
      <c r="G34" s="45">
        <f t="shared" si="1"/>
        <v>35</v>
      </c>
      <c r="H34" s="45">
        <f t="shared" si="1"/>
        <v>35</v>
      </c>
      <c r="I34" s="15"/>
    </row>
    <row r="35" spans="1:9" s="14" customFormat="1" ht="31.5">
      <c r="A35" s="155" t="s">
        <v>189</v>
      </c>
      <c r="B35" s="41"/>
      <c r="C35" s="42" t="s">
        <v>156</v>
      </c>
      <c r="D35" s="42" t="s">
        <v>170</v>
      </c>
      <c r="E35" s="58" t="s">
        <v>276</v>
      </c>
      <c r="F35" s="44" t="s">
        <v>187</v>
      </c>
      <c r="G35" s="45">
        <v>35</v>
      </c>
      <c r="H35" s="45">
        <v>35</v>
      </c>
      <c r="I35" s="15"/>
    </row>
    <row r="36" spans="1:9" s="14" customFormat="1" ht="31.5">
      <c r="A36" s="152" t="s">
        <v>419</v>
      </c>
      <c r="B36" s="49"/>
      <c r="C36" s="37" t="s">
        <v>156</v>
      </c>
      <c r="D36" s="37" t="s">
        <v>170</v>
      </c>
      <c r="E36" s="38" t="s">
        <v>41</v>
      </c>
      <c r="F36" s="39"/>
      <c r="G36" s="40">
        <f>G37+G42+G52+G55+G47</f>
        <v>50488.3</v>
      </c>
      <c r="H36" s="40">
        <f>H37+H42+H52+H55+H47</f>
        <v>52412.278000000006</v>
      </c>
      <c r="I36" s="15"/>
    </row>
    <row r="37" spans="1:10" s="14" customFormat="1" ht="31.5">
      <c r="A37" s="153" t="s">
        <v>114</v>
      </c>
      <c r="B37" s="49"/>
      <c r="C37" s="42" t="s">
        <v>156</v>
      </c>
      <c r="D37" s="42" t="s">
        <v>170</v>
      </c>
      <c r="E37" s="43" t="s">
        <v>42</v>
      </c>
      <c r="F37" s="44"/>
      <c r="G37" s="45">
        <f>G38+G40</f>
        <v>47189.8</v>
      </c>
      <c r="H37" s="45">
        <f>H38+H40</f>
        <v>48999.3</v>
      </c>
      <c r="I37" s="15">
        <f>G37+G21</f>
        <v>50902.3</v>
      </c>
      <c r="J37" s="15">
        <f>H21+H37</f>
        <v>52860.200000000004</v>
      </c>
    </row>
    <row r="38" spans="1:10" s="14" customFormat="1" ht="63">
      <c r="A38" s="155" t="s">
        <v>115</v>
      </c>
      <c r="B38" s="49"/>
      <c r="C38" s="42" t="s">
        <v>156</v>
      </c>
      <c r="D38" s="42" t="s">
        <v>170</v>
      </c>
      <c r="E38" s="43" t="s">
        <v>42</v>
      </c>
      <c r="F38" s="44" t="s">
        <v>198</v>
      </c>
      <c r="G38" s="45">
        <f>G39</f>
        <v>46432.5</v>
      </c>
      <c r="H38" s="45">
        <f>H39</f>
        <v>48242</v>
      </c>
      <c r="I38" s="15"/>
      <c r="J38" s="15"/>
    </row>
    <row r="39" spans="1:9" s="14" customFormat="1" ht="15.75">
      <c r="A39" s="155" t="s">
        <v>193</v>
      </c>
      <c r="B39" s="41"/>
      <c r="C39" s="42" t="s">
        <v>156</v>
      </c>
      <c r="D39" s="42" t="s">
        <v>170</v>
      </c>
      <c r="E39" s="43" t="s">
        <v>42</v>
      </c>
      <c r="F39" s="44" t="s">
        <v>194</v>
      </c>
      <c r="G39" s="45">
        <v>46432.5</v>
      </c>
      <c r="H39" s="45">
        <v>48242</v>
      </c>
      <c r="I39" s="15"/>
    </row>
    <row r="40" spans="1:9" s="14" customFormat="1" ht="31.5">
      <c r="A40" s="155" t="s">
        <v>225</v>
      </c>
      <c r="B40" s="41"/>
      <c r="C40" s="42" t="s">
        <v>156</v>
      </c>
      <c r="D40" s="42" t="s">
        <v>170</v>
      </c>
      <c r="E40" s="43" t="s">
        <v>42</v>
      </c>
      <c r="F40" s="44" t="s">
        <v>188</v>
      </c>
      <c r="G40" s="45">
        <f>G41</f>
        <v>757.3</v>
      </c>
      <c r="H40" s="45">
        <f>H41</f>
        <v>757.3</v>
      </c>
      <c r="I40" s="15"/>
    </row>
    <row r="41" spans="1:9" s="14" customFormat="1" ht="31.5">
      <c r="A41" s="155" t="s">
        <v>189</v>
      </c>
      <c r="B41" s="41"/>
      <c r="C41" s="42" t="s">
        <v>156</v>
      </c>
      <c r="D41" s="42" t="s">
        <v>170</v>
      </c>
      <c r="E41" s="43" t="s">
        <v>42</v>
      </c>
      <c r="F41" s="44" t="s">
        <v>187</v>
      </c>
      <c r="G41" s="45">
        <v>757.3</v>
      </c>
      <c r="H41" s="45">
        <v>757.3</v>
      </c>
      <c r="I41" s="15"/>
    </row>
    <row r="42" spans="1:9" s="14" customFormat="1" ht="31.5">
      <c r="A42" s="158" t="s">
        <v>118</v>
      </c>
      <c r="B42" s="49"/>
      <c r="C42" s="42" t="s">
        <v>156</v>
      </c>
      <c r="D42" s="42" t="s">
        <v>170</v>
      </c>
      <c r="E42" s="43" t="s">
        <v>259</v>
      </c>
      <c r="F42" s="44"/>
      <c r="G42" s="45">
        <f>G43+G45</f>
        <v>1820.9</v>
      </c>
      <c r="H42" s="45">
        <f>H43+H45</f>
        <v>1886.3</v>
      </c>
      <c r="I42" s="15"/>
    </row>
    <row r="43" spans="1:9" s="14" customFormat="1" ht="63">
      <c r="A43" s="155" t="s">
        <v>115</v>
      </c>
      <c r="B43" s="49"/>
      <c r="C43" s="42" t="s">
        <v>156</v>
      </c>
      <c r="D43" s="42" t="s">
        <v>170</v>
      </c>
      <c r="E43" s="43" t="s">
        <v>259</v>
      </c>
      <c r="F43" s="44" t="s">
        <v>198</v>
      </c>
      <c r="G43" s="45">
        <f>G44</f>
        <v>1680.9</v>
      </c>
      <c r="H43" s="45">
        <f>H44</f>
        <v>1746.3</v>
      </c>
      <c r="I43" s="15"/>
    </row>
    <row r="44" spans="1:9" s="14" customFormat="1" ht="15.75">
      <c r="A44" s="155" t="s">
        <v>193</v>
      </c>
      <c r="B44" s="41"/>
      <c r="C44" s="42" t="s">
        <v>156</v>
      </c>
      <c r="D44" s="42" t="s">
        <v>170</v>
      </c>
      <c r="E44" s="43" t="s">
        <v>259</v>
      </c>
      <c r="F44" s="44" t="s">
        <v>194</v>
      </c>
      <c r="G44" s="45">
        <v>1680.9</v>
      </c>
      <c r="H44" s="45">
        <v>1746.3</v>
      </c>
      <c r="I44" s="15"/>
    </row>
    <row r="45" spans="1:9" s="14" customFormat="1" ht="31.5">
      <c r="A45" s="155" t="s">
        <v>225</v>
      </c>
      <c r="B45" s="41"/>
      <c r="C45" s="42" t="s">
        <v>156</v>
      </c>
      <c r="D45" s="42" t="s">
        <v>170</v>
      </c>
      <c r="E45" s="43" t="s">
        <v>259</v>
      </c>
      <c r="F45" s="44" t="s">
        <v>188</v>
      </c>
      <c r="G45" s="45">
        <f>G46</f>
        <v>140</v>
      </c>
      <c r="H45" s="45">
        <f>H46</f>
        <v>140</v>
      </c>
      <c r="I45" s="15"/>
    </row>
    <row r="46" spans="1:9" s="14" customFormat="1" ht="31.5">
      <c r="A46" s="155" t="s">
        <v>189</v>
      </c>
      <c r="B46" s="41"/>
      <c r="C46" s="42" t="s">
        <v>156</v>
      </c>
      <c r="D46" s="42" t="s">
        <v>170</v>
      </c>
      <c r="E46" s="43" t="s">
        <v>259</v>
      </c>
      <c r="F46" s="44" t="s">
        <v>187</v>
      </c>
      <c r="G46" s="45">
        <v>140</v>
      </c>
      <c r="H46" s="45">
        <v>140</v>
      </c>
      <c r="I46" s="15"/>
    </row>
    <row r="47" spans="1:9" s="14" customFormat="1" ht="31.5">
      <c r="A47" s="156" t="s">
        <v>98</v>
      </c>
      <c r="B47" s="46"/>
      <c r="C47" s="42" t="s">
        <v>156</v>
      </c>
      <c r="D47" s="42" t="s">
        <v>170</v>
      </c>
      <c r="E47" s="58" t="s">
        <v>309</v>
      </c>
      <c r="F47" s="44"/>
      <c r="G47" s="45">
        <f>G48+G50</f>
        <v>1015.45</v>
      </c>
      <c r="H47" s="45">
        <f>H48+H50</f>
        <v>1048.2</v>
      </c>
      <c r="I47" s="15"/>
    </row>
    <row r="48" spans="1:9" s="14" customFormat="1" ht="63">
      <c r="A48" s="155" t="s">
        <v>115</v>
      </c>
      <c r="B48" s="46"/>
      <c r="C48" s="42" t="s">
        <v>156</v>
      </c>
      <c r="D48" s="42" t="s">
        <v>170</v>
      </c>
      <c r="E48" s="58" t="s">
        <v>309</v>
      </c>
      <c r="F48" s="44" t="s">
        <v>198</v>
      </c>
      <c r="G48" s="45">
        <f>G49</f>
        <v>840.45</v>
      </c>
      <c r="H48" s="45">
        <f>H49</f>
        <v>873.2</v>
      </c>
      <c r="I48" s="15"/>
    </row>
    <row r="49" spans="1:9" s="14" customFormat="1" ht="15.75">
      <c r="A49" s="155" t="s">
        <v>193</v>
      </c>
      <c r="B49" s="46"/>
      <c r="C49" s="42" t="s">
        <v>156</v>
      </c>
      <c r="D49" s="42" t="s">
        <v>170</v>
      </c>
      <c r="E49" s="58" t="s">
        <v>309</v>
      </c>
      <c r="F49" s="44" t="s">
        <v>194</v>
      </c>
      <c r="G49" s="45">
        <v>840.45</v>
      </c>
      <c r="H49" s="45">
        <v>873.2</v>
      </c>
      <c r="I49" s="15"/>
    </row>
    <row r="50" spans="1:9" s="14" customFormat="1" ht="31.5">
      <c r="A50" s="155" t="s">
        <v>225</v>
      </c>
      <c r="B50" s="46"/>
      <c r="C50" s="42" t="s">
        <v>156</v>
      </c>
      <c r="D50" s="42" t="s">
        <v>170</v>
      </c>
      <c r="E50" s="58" t="s">
        <v>309</v>
      </c>
      <c r="F50" s="44" t="s">
        <v>188</v>
      </c>
      <c r="G50" s="45">
        <f>G51</f>
        <v>175</v>
      </c>
      <c r="H50" s="45">
        <f>H51</f>
        <v>175</v>
      </c>
      <c r="I50" s="15"/>
    </row>
    <row r="51" spans="1:9" s="14" customFormat="1" ht="31.5">
      <c r="A51" s="155" t="s">
        <v>189</v>
      </c>
      <c r="B51" s="41"/>
      <c r="C51" s="42" t="s">
        <v>156</v>
      </c>
      <c r="D51" s="42" t="s">
        <v>170</v>
      </c>
      <c r="E51" s="58" t="s">
        <v>309</v>
      </c>
      <c r="F51" s="44" t="s">
        <v>187</v>
      </c>
      <c r="G51" s="45">
        <v>175</v>
      </c>
      <c r="H51" s="45">
        <v>175</v>
      </c>
      <c r="I51" s="15"/>
    </row>
    <row r="52" spans="1:9" s="14" customFormat="1" ht="63">
      <c r="A52" s="155" t="s">
        <v>119</v>
      </c>
      <c r="B52" s="46"/>
      <c r="C52" s="42" t="s">
        <v>156</v>
      </c>
      <c r="D52" s="42" t="s">
        <v>170</v>
      </c>
      <c r="E52" s="58" t="s">
        <v>46</v>
      </c>
      <c r="F52" s="44"/>
      <c r="G52" s="45">
        <f>G53</f>
        <v>7</v>
      </c>
      <c r="H52" s="45">
        <f>H53</f>
        <v>7</v>
      </c>
      <c r="I52" s="15"/>
    </row>
    <row r="53" spans="1:9" s="14" customFormat="1" ht="31.5">
      <c r="A53" s="155" t="s">
        <v>225</v>
      </c>
      <c r="B53" s="46"/>
      <c r="C53" s="42" t="s">
        <v>156</v>
      </c>
      <c r="D53" s="42" t="s">
        <v>170</v>
      </c>
      <c r="E53" s="58" t="s">
        <v>46</v>
      </c>
      <c r="F53" s="44" t="s">
        <v>188</v>
      </c>
      <c r="G53" s="45">
        <f>G54</f>
        <v>7</v>
      </c>
      <c r="H53" s="45">
        <f>H54</f>
        <v>7</v>
      </c>
      <c r="I53" s="15"/>
    </row>
    <row r="54" spans="1:9" s="14" customFormat="1" ht="31.5">
      <c r="A54" s="155" t="s">
        <v>189</v>
      </c>
      <c r="B54" s="41"/>
      <c r="C54" s="42" t="s">
        <v>156</v>
      </c>
      <c r="D54" s="42" t="s">
        <v>170</v>
      </c>
      <c r="E54" s="58" t="s">
        <v>46</v>
      </c>
      <c r="F54" s="44" t="s">
        <v>187</v>
      </c>
      <c r="G54" s="45">
        <v>7</v>
      </c>
      <c r="H54" s="45">
        <v>7</v>
      </c>
      <c r="I54" s="15"/>
    </row>
    <row r="55" spans="1:9" s="14" customFormat="1" ht="15.75">
      <c r="A55" s="158" t="s">
        <v>117</v>
      </c>
      <c r="B55" s="49"/>
      <c r="C55" s="42" t="s">
        <v>156</v>
      </c>
      <c r="D55" s="42" t="s">
        <v>170</v>
      </c>
      <c r="E55" s="43" t="s">
        <v>47</v>
      </c>
      <c r="F55" s="44"/>
      <c r="G55" s="45">
        <f>G56+G58</f>
        <v>455.15</v>
      </c>
      <c r="H55" s="45">
        <f>H56+H58</f>
        <v>471.478</v>
      </c>
      <c r="I55" s="15"/>
    </row>
    <row r="56" spans="1:9" s="14" customFormat="1" ht="63">
      <c r="A56" s="155" t="s">
        <v>115</v>
      </c>
      <c r="B56" s="49"/>
      <c r="C56" s="42" t="s">
        <v>156</v>
      </c>
      <c r="D56" s="42" t="s">
        <v>170</v>
      </c>
      <c r="E56" s="43" t="s">
        <v>47</v>
      </c>
      <c r="F56" s="44" t="s">
        <v>198</v>
      </c>
      <c r="G56" s="45">
        <f>G57</f>
        <v>420.15</v>
      </c>
      <c r="H56" s="45">
        <f>H57</f>
        <v>436.478</v>
      </c>
      <c r="I56" s="15"/>
    </row>
    <row r="57" spans="1:9" s="14" customFormat="1" ht="15.75">
      <c r="A57" s="155" t="s">
        <v>193</v>
      </c>
      <c r="B57" s="41"/>
      <c r="C57" s="42" t="s">
        <v>156</v>
      </c>
      <c r="D57" s="42" t="s">
        <v>170</v>
      </c>
      <c r="E57" s="43" t="s">
        <v>47</v>
      </c>
      <c r="F57" s="44" t="s">
        <v>194</v>
      </c>
      <c r="G57" s="45">
        <v>420.15</v>
      </c>
      <c r="H57" s="45">
        <v>436.478</v>
      </c>
      <c r="I57" s="15"/>
    </row>
    <row r="58" spans="1:9" s="14" customFormat="1" ht="31.5">
      <c r="A58" s="155" t="s">
        <v>225</v>
      </c>
      <c r="B58" s="41"/>
      <c r="C58" s="42" t="s">
        <v>156</v>
      </c>
      <c r="D58" s="42" t="s">
        <v>170</v>
      </c>
      <c r="E58" s="43" t="s">
        <v>47</v>
      </c>
      <c r="F58" s="44" t="s">
        <v>188</v>
      </c>
      <c r="G58" s="45">
        <f>G59</f>
        <v>35</v>
      </c>
      <c r="H58" s="45">
        <f>H59</f>
        <v>35</v>
      </c>
      <c r="I58" s="15"/>
    </row>
    <row r="59" spans="1:9" s="14" customFormat="1" ht="31.5">
      <c r="A59" s="155" t="s">
        <v>189</v>
      </c>
      <c r="B59" s="41"/>
      <c r="C59" s="42" t="s">
        <v>156</v>
      </c>
      <c r="D59" s="42" t="s">
        <v>170</v>
      </c>
      <c r="E59" s="43" t="s">
        <v>47</v>
      </c>
      <c r="F59" s="44" t="s">
        <v>187</v>
      </c>
      <c r="G59" s="45">
        <v>35</v>
      </c>
      <c r="H59" s="45">
        <v>35</v>
      </c>
      <c r="I59" s="15"/>
    </row>
    <row r="60" spans="1:9" s="14" customFormat="1" ht="15.75">
      <c r="A60" s="157" t="s">
        <v>245</v>
      </c>
      <c r="B60" s="41"/>
      <c r="C60" s="37" t="s">
        <v>156</v>
      </c>
      <c r="D60" s="37" t="s">
        <v>172</v>
      </c>
      <c r="E60" s="38"/>
      <c r="F60" s="39"/>
      <c r="G60" s="40">
        <f aca="true" t="shared" si="2" ref="G60:H63">G61</f>
        <v>1.4</v>
      </c>
      <c r="H60" s="40">
        <f t="shared" si="2"/>
        <v>1.2</v>
      </c>
      <c r="I60" s="15"/>
    </row>
    <row r="61" spans="1:9" s="14" customFormat="1" ht="31.5">
      <c r="A61" s="152" t="s">
        <v>419</v>
      </c>
      <c r="B61" s="41"/>
      <c r="C61" s="37" t="s">
        <v>156</v>
      </c>
      <c r="D61" s="37" t="s">
        <v>172</v>
      </c>
      <c r="E61" s="38" t="s">
        <v>41</v>
      </c>
      <c r="F61" s="39"/>
      <c r="G61" s="40">
        <f t="shared" si="2"/>
        <v>1.4</v>
      </c>
      <c r="H61" s="40">
        <f t="shared" si="2"/>
        <v>1.2</v>
      </c>
      <c r="I61" s="15"/>
    </row>
    <row r="62" spans="1:9" s="14" customFormat="1" ht="47.25">
      <c r="A62" s="159" t="s">
        <v>246</v>
      </c>
      <c r="B62" s="41"/>
      <c r="C62" s="42" t="s">
        <v>156</v>
      </c>
      <c r="D62" s="42" t="s">
        <v>172</v>
      </c>
      <c r="E62" s="43" t="s">
        <v>247</v>
      </c>
      <c r="F62" s="44"/>
      <c r="G62" s="45">
        <f t="shared" si="2"/>
        <v>1.4</v>
      </c>
      <c r="H62" s="45">
        <f t="shared" si="2"/>
        <v>1.2</v>
      </c>
      <c r="I62" s="15"/>
    </row>
    <row r="63" spans="1:9" s="14" customFormat="1" ht="31.5">
      <c r="A63" s="155" t="s">
        <v>225</v>
      </c>
      <c r="B63" s="41"/>
      <c r="C63" s="42" t="s">
        <v>156</v>
      </c>
      <c r="D63" s="42" t="s">
        <v>172</v>
      </c>
      <c r="E63" s="43" t="s">
        <v>247</v>
      </c>
      <c r="F63" s="44" t="s">
        <v>188</v>
      </c>
      <c r="G63" s="45">
        <f t="shared" si="2"/>
        <v>1.4</v>
      </c>
      <c r="H63" s="45">
        <f t="shared" si="2"/>
        <v>1.2</v>
      </c>
      <c r="I63" s="15"/>
    </row>
    <row r="64" spans="1:9" s="14" customFormat="1" ht="31.5">
      <c r="A64" s="155" t="s">
        <v>189</v>
      </c>
      <c r="B64" s="41"/>
      <c r="C64" s="42" t="s">
        <v>156</v>
      </c>
      <c r="D64" s="42" t="s">
        <v>172</v>
      </c>
      <c r="E64" s="43" t="s">
        <v>247</v>
      </c>
      <c r="F64" s="44" t="s">
        <v>187</v>
      </c>
      <c r="G64" s="45">
        <v>1.4</v>
      </c>
      <c r="H64" s="45">
        <v>1.2</v>
      </c>
      <c r="I64" s="15"/>
    </row>
    <row r="65" spans="1:11" s="14" customFormat="1" ht="15.75">
      <c r="A65" s="152" t="s">
        <v>140</v>
      </c>
      <c r="B65" s="41"/>
      <c r="C65" s="37" t="s">
        <v>156</v>
      </c>
      <c r="D65" s="37" t="s">
        <v>122</v>
      </c>
      <c r="E65" s="38" t="s">
        <v>175</v>
      </c>
      <c r="F65" s="39" t="s">
        <v>175</v>
      </c>
      <c r="G65" s="40">
        <f>G66+G94+G90+G107</f>
        <v>28974.5</v>
      </c>
      <c r="H65" s="40">
        <f>H66+H94+H90+H107</f>
        <v>28413.9</v>
      </c>
      <c r="I65" s="15"/>
      <c r="J65" s="15">
        <f>G65+G237+G438+G638+G651</f>
        <v>47203.1</v>
      </c>
      <c r="K65" s="15">
        <f>H65+H237+H438+H638+H651</f>
        <v>47153.7</v>
      </c>
    </row>
    <row r="66" spans="1:9" s="14" customFormat="1" ht="31.5">
      <c r="A66" s="160" t="s">
        <v>468</v>
      </c>
      <c r="B66" s="74"/>
      <c r="C66" s="75" t="s">
        <v>156</v>
      </c>
      <c r="D66" s="75" t="s">
        <v>122</v>
      </c>
      <c r="E66" s="76" t="s">
        <v>52</v>
      </c>
      <c r="F66" s="77"/>
      <c r="G66" s="40">
        <f>G67+G76</f>
        <v>2718.6</v>
      </c>
      <c r="H66" s="40">
        <f>H67+H76</f>
        <v>1565.7</v>
      </c>
      <c r="I66" s="15"/>
    </row>
    <row r="67" spans="1:9" s="14" customFormat="1" ht="31.5">
      <c r="A67" s="152" t="s">
        <v>469</v>
      </c>
      <c r="B67" s="36"/>
      <c r="C67" s="37" t="s">
        <v>156</v>
      </c>
      <c r="D67" s="37" t="s">
        <v>122</v>
      </c>
      <c r="E67" s="38" t="s">
        <v>219</v>
      </c>
      <c r="F67" s="39"/>
      <c r="G67" s="40">
        <f>G68+G73</f>
        <v>2205.6</v>
      </c>
      <c r="H67" s="40">
        <f>H68+H73</f>
        <v>1052.7</v>
      </c>
      <c r="I67" s="15"/>
    </row>
    <row r="68" spans="1:9" s="14" customFormat="1" ht="31.5">
      <c r="A68" s="156" t="s">
        <v>574</v>
      </c>
      <c r="B68" s="41"/>
      <c r="C68" s="42" t="s">
        <v>156</v>
      </c>
      <c r="D68" s="42" t="s">
        <v>122</v>
      </c>
      <c r="E68" s="43" t="s">
        <v>575</v>
      </c>
      <c r="F68" s="44"/>
      <c r="G68" s="45">
        <f>G69+G71</f>
        <v>54.7</v>
      </c>
      <c r="H68" s="45">
        <f>H69+H71</f>
        <v>64.7</v>
      </c>
      <c r="I68" s="15"/>
    </row>
    <row r="69" spans="1:9" s="14" customFormat="1" ht="63">
      <c r="A69" s="155" t="s">
        <v>115</v>
      </c>
      <c r="B69" s="41"/>
      <c r="C69" s="42" t="s">
        <v>156</v>
      </c>
      <c r="D69" s="42" t="s">
        <v>122</v>
      </c>
      <c r="E69" s="43" t="s">
        <v>575</v>
      </c>
      <c r="F69" s="44" t="s">
        <v>198</v>
      </c>
      <c r="G69" s="45">
        <f>G70</f>
        <v>13.2</v>
      </c>
      <c r="H69" s="45">
        <f>H70</f>
        <v>13.2</v>
      </c>
      <c r="I69" s="15"/>
    </row>
    <row r="70" spans="1:11" s="14" customFormat="1" ht="15.75">
      <c r="A70" s="155" t="s">
        <v>193</v>
      </c>
      <c r="B70" s="41"/>
      <c r="C70" s="42" t="s">
        <v>156</v>
      </c>
      <c r="D70" s="42" t="s">
        <v>122</v>
      </c>
      <c r="E70" s="43" t="s">
        <v>575</v>
      </c>
      <c r="F70" s="44" t="s">
        <v>194</v>
      </c>
      <c r="G70" s="45">
        <v>13.2</v>
      </c>
      <c r="H70" s="45">
        <v>13.2</v>
      </c>
      <c r="I70" s="15"/>
      <c r="J70" s="15"/>
      <c r="K70" s="15"/>
    </row>
    <row r="71" spans="1:9" s="14" customFormat="1" ht="31.5">
      <c r="A71" s="155" t="s">
        <v>225</v>
      </c>
      <c r="B71" s="41"/>
      <c r="C71" s="42" t="s">
        <v>156</v>
      </c>
      <c r="D71" s="42" t="s">
        <v>122</v>
      </c>
      <c r="E71" s="43" t="s">
        <v>575</v>
      </c>
      <c r="F71" s="44" t="s">
        <v>188</v>
      </c>
      <c r="G71" s="45">
        <f>G72</f>
        <v>41.5</v>
      </c>
      <c r="H71" s="45">
        <f>H72</f>
        <v>51.5</v>
      </c>
      <c r="I71" s="15"/>
    </row>
    <row r="72" spans="1:9" s="14" customFormat="1" ht="31.5">
      <c r="A72" s="155" t="s">
        <v>189</v>
      </c>
      <c r="B72" s="41"/>
      <c r="C72" s="42" t="s">
        <v>156</v>
      </c>
      <c r="D72" s="42" t="s">
        <v>122</v>
      </c>
      <c r="E72" s="43" t="s">
        <v>575</v>
      </c>
      <c r="F72" s="44" t="s">
        <v>187</v>
      </c>
      <c r="G72" s="45">
        <v>41.5</v>
      </c>
      <c r="H72" s="45">
        <v>51.5</v>
      </c>
      <c r="I72" s="15"/>
    </row>
    <row r="73" spans="1:9" s="14" customFormat="1" ht="15.75">
      <c r="A73" s="11" t="s">
        <v>310</v>
      </c>
      <c r="B73" s="41"/>
      <c r="C73" s="42" t="s">
        <v>156</v>
      </c>
      <c r="D73" s="42" t="s">
        <v>122</v>
      </c>
      <c r="E73" s="43" t="s">
        <v>272</v>
      </c>
      <c r="F73" s="44"/>
      <c r="G73" s="45">
        <f>G74</f>
        <v>2150.9</v>
      </c>
      <c r="H73" s="45">
        <f>H74</f>
        <v>988</v>
      </c>
      <c r="I73" s="15"/>
    </row>
    <row r="74" spans="1:9" s="14" customFormat="1" ht="31.5">
      <c r="A74" s="155" t="s">
        <v>225</v>
      </c>
      <c r="B74" s="41"/>
      <c r="C74" s="42" t="s">
        <v>156</v>
      </c>
      <c r="D74" s="42" t="s">
        <v>122</v>
      </c>
      <c r="E74" s="43" t="s">
        <v>272</v>
      </c>
      <c r="F74" s="44" t="s">
        <v>188</v>
      </c>
      <c r="G74" s="45">
        <f>G75</f>
        <v>2150.9</v>
      </c>
      <c r="H74" s="45">
        <f>H75</f>
        <v>988</v>
      </c>
      <c r="I74" s="15"/>
    </row>
    <row r="75" spans="1:9" s="14" customFormat="1" ht="36.75" customHeight="1">
      <c r="A75" s="155" t="s">
        <v>189</v>
      </c>
      <c r="B75" s="41"/>
      <c r="C75" s="42" t="s">
        <v>156</v>
      </c>
      <c r="D75" s="42" t="s">
        <v>122</v>
      </c>
      <c r="E75" s="43" t="s">
        <v>272</v>
      </c>
      <c r="F75" s="44" t="s">
        <v>187</v>
      </c>
      <c r="G75" s="45">
        <f>1613.2+537.7</f>
        <v>2150.9</v>
      </c>
      <c r="H75" s="45">
        <f>741.2+246.8</f>
        <v>988</v>
      </c>
      <c r="I75" s="15"/>
    </row>
    <row r="76" spans="1:9" s="14" customFormat="1" ht="47.25">
      <c r="A76" s="161" t="s">
        <v>470</v>
      </c>
      <c r="B76" s="41"/>
      <c r="C76" s="37" t="s">
        <v>156</v>
      </c>
      <c r="D76" s="37" t="s">
        <v>122</v>
      </c>
      <c r="E76" s="38" t="s">
        <v>273</v>
      </c>
      <c r="F76" s="39"/>
      <c r="G76" s="40">
        <f>G77+G87+G84</f>
        <v>513</v>
      </c>
      <c r="H76" s="40">
        <f>H77+H87+H84</f>
        <v>513</v>
      </c>
      <c r="I76" s="15"/>
    </row>
    <row r="77" spans="1:9" s="14" customFormat="1" ht="31.5">
      <c r="A77" s="156" t="s">
        <v>94</v>
      </c>
      <c r="B77" s="41"/>
      <c r="C77" s="42" t="s">
        <v>156</v>
      </c>
      <c r="D77" s="42" t="s">
        <v>122</v>
      </c>
      <c r="E77" s="43" t="s">
        <v>274</v>
      </c>
      <c r="F77" s="44"/>
      <c r="G77" s="45">
        <f>G78+G82+G80</f>
        <v>80</v>
      </c>
      <c r="H77" s="45">
        <f>H78+H82+H80</f>
        <v>80</v>
      </c>
      <c r="I77" s="15"/>
    </row>
    <row r="78" spans="1:9" s="14" customFormat="1" ht="63">
      <c r="A78" s="155" t="s">
        <v>115</v>
      </c>
      <c r="B78" s="41"/>
      <c r="C78" s="42" t="s">
        <v>156</v>
      </c>
      <c r="D78" s="42" t="s">
        <v>122</v>
      </c>
      <c r="E78" s="43" t="s">
        <v>274</v>
      </c>
      <c r="F78" s="44" t="s">
        <v>198</v>
      </c>
      <c r="G78" s="45">
        <f>G79</f>
        <v>40</v>
      </c>
      <c r="H78" s="45">
        <f>H79</f>
        <v>40</v>
      </c>
      <c r="I78" s="15"/>
    </row>
    <row r="79" spans="1:9" s="14" customFormat="1" ht="15.75">
      <c r="A79" s="155" t="s">
        <v>193</v>
      </c>
      <c r="B79" s="41"/>
      <c r="C79" s="42" t="s">
        <v>156</v>
      </c>
      <c r="D79" s="42" t="s">
        <v>122</v>
      </c>
      <c r="E79" s="43" t="s">
        <v>274</v>
      </c>
      <c r="F79" s="44" t="s">
        <v>194</v>
      </c>
      <c r="G79" s="45">
        <v>40</v>
      </c>
      <c r="H79" s="45">
        <v>40</v>
      </c>
      <c r="I79" s="15"/>
    </row>
    <row r="80" spans="1:9" s="14" customFormat="1" ht="31.5">
      <c r="A80" s="155" t="s">
        <v>225</v>
      </c>
      <c r="B80" s="41"/>
      <c r="C80" s="42" t="s">
        <v>156</v>
      </c>
      <c r="D80" s="42" t="s">
        <v>122</v>
      </c>
      <c r="E80" s="43" t="s">
        <v>274</v>
      </c>
      <c r="F80" s="44" t="s">
        <v>188</v>
      </c>
      <c r="G80" s="45">
        <f>G81</f>
        <v>20</v>
      </c>
      <c r="H80" s="45">
        <f>H81</f>
        <v>20</v>
      </c>
      <c r="I80" s="15"/>
    </row>
    <row r="81" spans="1:9" s="14" customFormat="1" ht="31.5">
      <c r="A81" s="155" t="s">
        <v>189</v>
      </c>
      <c r="B81" s="41"/>
      <c r="C81" s="42" t="s">
        <v>156</v>
      </c>
      <c r="D81" s="42" t="s">
        <v>122</v>
      </c>
      <c r="E81" s="43" t="s">
        <v>274</v>
      </c>
      <c r="F81" s="44" t="s">
        <v>187</v>
      </c>
      <c r="G81" s="45">
        <v>20</v>
      </c>
      <c r="H81" s="45">
        <v>20</v>
      </c>
      <c r="I81" s="15"/>
    </row>
    <row r="82" spans="1:9" s="14" customFormat="1" ht="31.5">
      <c r="A82" s="155" t="s">
        <v>202</v>
      </c>
      <c r="B82" s="41"/>
      <c r="C82" s="42" t="s">
        <v>156</v>
      </c>
      <c r="D82" s="42" t="s">
        <v>122</v>
      </c>
      <c r="E82" s="43" t="s">
        <v>274</v>
      </c>
      <c r="F82" s="44" t="s">
        <v>178</v>
      </c>
      <c r="G82" s="45">
        <f>G83</f>
        <v>20</v>
      </c>
      <c r="H82" s="45">
        <f>H83</f>
        <v>20</v>
      </c>
      <c r="I82" s="15"/>
    </row>
    <row r="83" spans="1:9" s="14" customFormat="1" ht="47.25">
      <c r="A83" s="155" t="s">
        <v>370</v>
      </c>
      <c r="B83" s="41"/>
      <c r="C83" s="42" t="s">
        <v>156</v>
      </c>
      <c r="D83" s="42" t="s">
        <v>122</v>
      </c>
      <c r="E83" s="43" t="s">
        <v>274</v>
      </c>
      <c r="F83" s="44" t="s">
        <v>203</v>
      </c>
      <c r="G83" s="45">
        <v>20</v>
      </c>
      <c r="H83" s="45">
        <v>20</v>
      </c>
      <c r="I83" s="15"/>
    </row>
    <row r="84" spans="1:9" s="14" customFormat="1" ht="31.5">
      <c r="A84" s="159" t="s">
        <v>471</v>
      </c>
      <c r="B84" s="41"/>
      <c r="C84" s="42" t="s">
        <v>156</v>
      </c>
      <c r="D84" s="42" t="s">
        <v>122</v>
      </c>
      <c r="E84" s="43" t="s">
        <v>472</v>
      </c>
      <c r="F84" s="44"/>
      <c r="G84" s="45">
        <f>G85</f>
        <v>300</v>
      </c>
      <c r="H84" s="45">
        <f>H85</f>
        <v>300</v>
      </c>
      <c r="I84" s="15"/>
    </row>
    <row r="85" spans="1:9" s="14" customFormat="1" ht="31.5">
      <c r="A85" s="155" t="s">
        <v>225</v>
      </c>
      <c r="B85" s="41"/>
      <c r="C85" s="42" t="s">
        <v>156</v>
      </c>
      <c r="D85" s="42" t="s">
        <v>122</v>
      </c>
      <c r="E85" s="43" t="s">
        <v>472</v>
      </c>
      <c r="F85" s="44" t="s">
        <v>188</v>
      </c>
      <c r="G85" s="45">
        <f>G86</f>
        <v>300</v>
      </c>
      <c r="H85" s="45">
        <f>H86</f>
        <v>300</v>
      </c>
      <c r="I85" s="15"/>
    </row>
    <row r="86" spans="1:9" s="14" customFormat="1" ht="31.5">
      <c r="A86" s="155" t="s">
        <v>189</v>
      </c>
      <c r="B86" s="41"/>
      <c r="C86" s="42" t="s">
        <v>156</v>
      </c>
      <c r="D86" s="42" t="s">
        <v>122</v>
      </c>
      <c r="E86" s="43" t="s">
        <v>472</v>
      </c>
      <c r="F86" s="44" t="s">
        <v>187</v>
      </c>
      <c r="G86" s="45">
        <v>300</v>
      </c>
      <c r="H86" s="45">
        <v>300</v>
      </c>
      <c r="I86" s="15"/>
    </row>
    <row r="87" spans="1:9" s="14" customFormat="1" ht="31.5">
      <c r="A87" s="159" t="s">
        <v>311</v>
      </c>
      <c r="B87" s="41"/>
      <c r="C87" s="42" t="s">
        <v>156</v>
      </c>
      <c r="D87" s="42" t="s">
        <v>122</v>
      </c>
      <c r="E87" s="43" t="s">
        <v>275</v>
      </c>
      <c r="F87" s="44"/>
      <c r="G87" s="45">
        <f>G88</f>
        <v>133</v>
      </c>
      <c r="H87" s="45">
        <f>H88</f>
        <v>133</v>
      </c>
      <c r="I87" s="15"/>
    </row>
    <row r="88" spans="1:9" s="14" customFormat="1" ht="31.5">
      <c r="A88" s="155" t="s">
        <v>202</v>
      </c>
      <c r="B88" s="41"/>
      <c r="C88" s="42" t="s">
        <v>156</v>
      </c>
      <c r="D88" s="42" t="s">
        <v>122</v>
      </c>
      <c r="E88" s="43" t="s">
        <v>275</v>
      </c>
      <c r="F88" s="44" t="s">
        <v>178</v>
      </c>
      <c r="G88" s="45">
        <f>G89</f>
        <v>133</v>
      </c>
      <c r="H88" s="45">
        <f>H89</f>
        <v>133</v>
      </c>
      <c r="I88" s="15"/>
    </row>
    <row r="89" spans="1:9" s="14" customFormat="1" ht="47.25">
      <c r="A89" s="155" t="s">
        <v>370</v>
      </c>
      <c r="B89" s="41"/>
      <c r="C89" s="42" t="s">
        <v>156</v>
      </c>
      <c r="D89" s="42" t="s">
        <v>122</v>
      </c>
      <c r="E89" s="43" t="s">
        <v>275</v>
      </c>
      <c r="F89" s="44" t="s">
        <v>203</v>
      </c>
      <c r="G89" s="45">
        <v>133</v>
      </c>
      <c r="H89" s="45">
        <v>133</v>
      </c>
      <c r="I89" s="15"/>
    </row>
    <row r="90" spans="1:9" s="16" customFormat="1" ht="47.25">
      <c r="A90" s="162" t="s">
        <v>473</v>
      </c>
      <c r="B90" s="59"/>
      <c r="C90" s="37" t="s">
        <v>156</v>
      </c>
      <c r="D90" s="37" t="s">
        <v>122</v>
      </c>
      <c r="E90" s="38" t="s">
        <v>312</v>
      </c>
      <c r="F90" s="112"/>
      <c r="G90" s="40">
        <f aca="true" t="shared" si="3" ref="G90:H92">G91</f>
        <v>92</v>
      </c>
      <c r="H90" s="40">
        <f t="shared" si="3"/>
        <v>92</v>
      </c>
      <c r="I90" s="15"/>
    </row>
    <row r="91" spans="1:9" s="14" customFormat="1" ht="31.5">
      <c r="A91" s="156" t="s">
        <v>93</v>
      </c>
      <c r="B91" s="41"/>
      <c r="C91" s="42" t="s">
        <v>156</v>
      </c>
      <c r="D91" s="42" t="s">
        <v>122</v>
      </c>
      <c r="E91" s="43" t="s">
        <v>313</v>
      </c>
      <c r="F91" s="44"/>
      <c r="G91" s="45">
        <f t="shared" si="3"/>
        <v>92</v>
      </c>
      <c r="H91" s="45">
        <f t="shared" si="3"/>
        <v>92</v>
      </c>
      <c r="I91" s="15"/>
    </row>
    <row r="92" spans="1:9" s="14" customFormat="1" ht="31.5">
      <c r="A92" s="155" t="s">
        <v>225</v>
      </c>
      <c r="B92" s="46"/>
      <c r="C92" s="42" t="s">
        <v>156</v>
      </c>
      <c r="D92" s="42" t="s">
        <v>122</v>
      </c>
      <c r="E92" s="43" t="s">
        <v>313</v>
      </c>
      <c r="F92" s="44" t="s">
        <v>188</v>
      </c>
      <c r="G92" s="45">
        <f t="shared" si="3"/>
        <v>92</v>
      </c>
      <c r="H92" s="45">
        <f t="shared" si="3"/>
        <v>92</v>
      </c>
      <c r="I92" s="15"/>
    </row>
    <row r="93" spans="1:9" s="14" customFormat="1" ht="31.5">
      <c r="A93" s="155" t="s">
        <v>189</v>
      </c>
      <c r="B93" s="41"/>
      <c r="C93" s="42" t="s">
        <v>156</v>
      </c>
      <c r="D93" s="42" t="s">
        <v>122</v>
      </c>
      <c r="E93" s="43" t="s">
        <v>313</v>
      </c>
      <c r="F93" s="44" t="s">
        <v>187</v>
      </c>
      <c r="G93" s="45">
        <v>92</v>
      </c>
      <c r="H93" s="45">
        <v>92</v>
      </c>
      <c r="I93" s="15"/>
    </row>
    <row r="94" spans="1:9" s="16" customFormat="1" ht="31.5">
      <c r="A94" s="152" t="s">
        <v>419</v>
      </c>
      <c r="B94" s="49"/>
      <c r="C94" s="37" t="s">
        <v>156</v>
      </c>
      <c r="D94" s="37" t="s">
        <v>122</v>
      </c>
      <c r="E94" s="38" t="s">
        <v>41</v>
      </c>
      <c r="F94" s="39"/>
      <c r="G94" s="40">
        <f>G102+G95</f>
        <v>25163.9</v>
      </c>
      <c r="H94" s="40">
        <f>H102+H95</f>
        <v>25756.2</v>
      </c>
      <c r="I94" s="15"/>
    </row>
    <row r="95" spans="1:9" s="16" customFormat="1" ht="15.75">
      <c r="A95" s="153" t="s">
        <v>105</v>
      </c>
      <c r="B95" s="49"/>
      <c r="C95" s="42" t="s">
        <v>156</v>
      </c>
      <c r="D95" s="42" t="s">
        <v>122</v>
      </c>
      <c r="E95" s="43" t="s">
        <v>252</v>
      </c>
      <c r="F95" s="44"/>
      <c r="G95" s="45">
        <f>G96+G98+G100</f>
        <v>23148.9</v>
      </c>
      <c r="H95" s="45">
        <f>H96+H98+H100</f>
        <v>23741.2</v>
      </c>
      <c r="I95" s="15"/>
    </row>
    <row r="96" spans="1:9" s="16" customFormat="1" ht="63">
      <c r="A96" s="155" t="s">
        <v>115</v>
      </c>
      <c r="B96" s="49"/>
      <c r="C96" s="42" t="s">
        <v>156</v>
      </c>
      <c r="D96" s="42" t="s">
        <v>122</v>
      </c>
      <c r="E96" s="43" t="s">
        <v>252</v>
      </c>
      <c r="F96" s="44" t="s">
        <v>198</v>
      </c>
      <c r="G96" s="45">
        <f>G97</f>
        <v>8154.5</v>
      </c>
      <c r="H96" s="45">
        <f>H97</f>
        <v>8464.1</v>
      </c>
      <c r="I96" s="15"/>
    </row>
    <row r="97" spans="1:9" s="16" customFormat="1" ht="15.75">
      <c r="A97" s="155" t="s">
        <v>254</v>
      </c>
      <c r="B97" s="49"/>
      <c r="C97" s="42" t="s">
        <v>156</v>
      </c>
      <c r="D97" s="42" t="s">
        <v>122</v>
      </c>
      <c r="E97" s="43" t="s">
        <v>252</v>
      </c>
      <c r="F97" s="44" t="s">
        <v>253</v>
      </c>
      <c r="G97" s="45">
        <v>8154.5</v>
      </c>
      <c r="H97" s="45">
        <v>8464.1</v>
      </c>
      <c r="I97" s="15"/>
    </row>
    <row r="98" spans="1:9" s="16" customFormat="1" ht="31.5">
      <c r="A98" s="155" t="s">
        <v>225</v>
      </c>
      <c r="B98" s="49"/>
      <c r="C98" s="42" t="s">
        <v>156</v>
      </c>
      <c r="D98" s="42" t="s">
        <v>122</v>
      </c>
      <c r="E98" s="43" t="s">
        <v>252</v>
      </c>
      <c r="F98" s="44" t="s">
        <v>188</v>
      </c>
      <c r="G98" s="45">
        <f>G99</f>
        <v>14743.4</v>
      </c>
      <c r="H98" s="45">
        <f>H99</f>
        <v>15026.1</v>
      </c>
      <c r="I98" s="15"/>
    </row>
    <row r="99" spans="1:9" s="16" customFormat="1" ht="31.5">
      <c r="A99" s="155" t="s">
        <v>189</v>
      </c>
      <c r="B99" s="49"/>
      <c r="C99" s="42" t="s">
        <v>156</v>
      </c>
      <c r="D99" s="42" t="s">
        <v>122</v>
      </c>
      <c r="E99" s="43" t="s">
        <v>252</v>
      </c>
      <c r="F99" s="44" t="s">
        <v>187</v>
      </c>
      <c r="G99" s="45">
        <v>14743.4</v>
      </c>
      <c r="H99" s="45">
        <v>15026.1</v>
      </c>
      <c r="I99" s="15"/>
    </row>
    <row r="100" spans="1:9" s="16" customFormat="1" ht="15.75">
      <c r="A100" s="163" t="s">
        <v>90</v>
      </c>
      <c r="B100" s="49"/>
      <c r="C100" s="42" t="s">
        <v>156</v>
      </c>
      <c r="D100" s="42" t="s">
        <v>122</v>
      </c>
      <c r="E100" s="43" t="s">
        <v>252</v>
      </c>
      <c r="F100" s="44" t="s">
        <v>87</v>
      </c>
      <c r="G100" s="45">
        <f>G101</f>
        <v>251</v>
      </c>
      <c r="H100" s="45">
        <f>H101</f>
        <v>251</v>
      </c>
      <c r="I100" s="15"/>
    </row>
    <row r="101" spans="1:9" s="16" customFormat="1" ht="15.75">
      <c r="A101" s="163" t="s">
        <v>208</v>
      </c>
      <c r="B101" s="49"/>
      <c r="C101" s="42" t="s">
        <v>156</v>
      </c>
      <c r="D101" s="42" t="s">
        <v>122</v>
      </c>
      <c r="E101" s="43" t="s">
        <v>252</v>
      </c>
      <c r="F101" s="44" t="s">
        <v>209</v>
      </c>
      <c r="G101" s="45">
        <v>251</v>
      </c>
      <c r="H101" s="45">
        <v>251</v>
      </c>
      <c r="I101" s="15"/>
    </row>
    <row r="102" spans="1:9" s="16" customFormat="1" ht="31.5">
      <c r="A102" s="156" t="s">
        <v>91</v>
      </c>
      <c r="B102" s="41"/>
      <c r="C102" s="42" t="s">
        <v>156</v>
      </c>
      <c r="D102" s="42" t="s">
        <v>122</v>
      </c>
      <c r="E102" s="43" t="s">
        <v>53</v>
      </c>
      <c r="F102" s="44"/>
      <c r="G102" s="45">
        <f>SUM(G103,G105)</f>
        <v>2015</v>
      </c>
      <c r="H102" s="45">
        <f>SUM(H103,H105)</f>
        <v>2015</v>
      </c>
      <c r="I102" s="15"/>
    </row>
    <row r="103" spans="1:9" s="14" customFormat="1" ht="31.5">
      <c r="A103" s="155" t="s">
        <v>225</v>
      </c>
      <c r="B103" s="46"/>
      <c r="C103" s="42" t="s">
        <v>156</v>
      </c>
      <c r="D103" s="42" t="s">
        <v>122</v>
      </c>
      <c r="E103" s="43" t="s">
        <v>53</v>
      </c>
      <c r="F103" s="44" t="s">
        <v>188</v>
      </c>
      <c r="G103" s="45">
        <f>G104</f>
        <v>1980</v>
      </c>
      <c r="H103" s="45">
        <f>H104</f>
        <v>1980</v>
      </c>
      <c r="I103" s="15"/>
    </row>
    <row r="104" spans="1:9" s="14" customFormat="1" ht="31.5">
      <c r="A104" s="155" t="s">
        <v>189</v>
      </c>
      <c r="B104" s="41"/>
      <c r="C104" s="42" t="s">
        <v>156</v>
      </c>
      <c r="D104" s="42" t="s">
        <v>122</v>
      </c>
      <c r="E104" s="43" t="s">
        <v>53</v>
      </c>
      <c r="F104" s="44" t="s">
        <v>187</v>
      </c>
      <c r="G104" s="45">
        <v>1980</v>
      </c>
      <c r="H104" s="45">
        <v>1980</v>
      </c>
      <c r="I104" s="15"/>
    </row>
    <row r="105" spans="1:9" s="14" customFormat="1" ht="15.75">
      <c r="A105" s="163" t="s">
        <v>90</v>
      </c>
      <c r="B105" s="41"/>
      <c r="C105" s="42" t="s">
        <v>210</v>
      </c>
      <c r="D105" s="42" t="s">
        <v>122</v>
      </c>
      <c r="E105" s="43" t="s">
        <v>53</v>
      </c>
      <c r="F105" s="44" t="s">
        <v>87</v>
      </c>
      <c r="G105" s="45">
        <f>G106</f>
        <v>35</v>
      </c>
      <c r="H105" s="45">
        <f>H106</f>
        <v>35</v>
      </c>
      <c r="I105" s="15"/>
    </row>
    <row r="106" spans="1:9" s="14" customFormat="1" ht="15.75">
      <c r="A106" s="163" t="s">
        <v>208</v>
      </c>
      <c r="B106" s="41"/>
      <c r="C106" s="42" t="s">
        <v>156</v>
      </c>
      <c r="D106" s="42" t="s">
        <v>122</v>
      </c>
      <c r="E106" s="43" t="s">
        <v>53</v>
      </c>
      <c r="F106" s="44" t="s">
        <v>209</v>
      </c>
      <c r="G106" s="45">
        <v>35</v>
      </c>
      <c r="H106" s="45">
        <v>35</v>
      </c>
      <c r="I106" s="15"/>
    </row>
    <row r="107" spans="1:9" s="14" customFormat="1" ht="31.5">
      <c r="A107" s="164" t="s">
        <v>357</v>
      </c>
      <c r="B107" s="36"/>
      <c r="C107" s="37" t="s">
        <v>156</v>
      </c>
      <c r="D107" s="37" t="s">
        <v>122</v>
      </c>
      <c r="E107" s="78" t="s">
        <v>325</v>
      </c>
      <c r="F107" s="39"/>
      <c r="G107" s="40">
        <f aca="true" t="shared" si="4" ref="G107:H109">G108</f>
        <v>1000</v>
      </c>
      <c r="H107" s="40">
        <f t="shared" si="4"/>
        <v>1000</v>
      </c>
      <c r="I107" s="15"/>
    </row>
    <row r="108" spans="1:9" s="14" customFormat="1" ht="15.75">
      <c r="A108" s="156" t="s">
        <v>242</v>
      </c>
      <c r="B108" s="41"/>
      <c r="C108" s="42" t="s">
        <v>156</v>
      </c>
      <c r="D108" s="42" t="s">
        <v>122</v>
      </c>
      <c r="E108" s="44" t="s">
        <v>326</v>
      </c>
      <c r="F108" s="44"/>
      <c r="G108" s="45">
        <f t="shared" si="4"/>
        <v>1000</v>
      </c>
      <c r="H108" s="45">
        <f t="shared" si="4"/>
        <v>1000</v>
      </c>
      <c r="I108" s="15"/>
    </row>
    <row r="109" spans="1:9" s="14" customFormat="1" ht="15.75">
      <c r="A109" s="139" t="s">
        <v>90</v>
      </c>
      <c r="B109" s="41"/>
      <c r="C109" s="42" t="s">
        <v>156</v>
      </c>
      <c r="D109" s="42" t="s">
        <v>122</v>
      </c>
      <c r="E109" s="44" t="s">
        <v>326</v>
      </c>
      <c r="F109" s="44" t="s">
        <v>87</v>
      </c>
      <c r="G109" s="45">
        <f t="shared" si="4"/>
        <v>1000</v>
      </c>
      <c r="H109" s="45">
        <f t="shared" si="4"/>
        <v>1000</v>
      </c>
      <c r="I109" s="15"/>
    </row>
    <row r="110" spans="1:9" s="14" customFormat="1" ht="15.75">
      <c r="A110" s="139" t="s">
        <v>327</v>
      </c>
      <c r="B110" s="41"/>
      <c r="C110" s="42" t="s">
        <v>156</v>
      </c>
      <c r="D110" s="42" t="s">
        <v>122</v>
      </c>
      <c r="E110" s="44" t="s">
        <v>326</v>
      </c>
      <c r="F110" s="44" t="s">
        <v>474</v>
      </c>
      <c r="G110" s="45">
        <v>1000</v>
      </c>
      <c r="H110" s="45">
        <v>1000</v>
      </c>
      <c r="I110" s="15"/>
    </row>
    <row r="111" spans="1:9" s="14" customFormat="1" ht="15.75">
      <c r="A111" s="164" t="s">
        <v>425</v>
      </c>
      <c r="B111" s="36"/>
      <c r="C111" s="37" t="s">
        <v>171</v>
      </c>
      <c r="D111" s="37"/>
      <c r="E111" s="38"/>
      <c r="F111" s="39"/>
      <c r="G111" s="40">
        <f aca="true" t="shared" si="5" ref="G111:H113">G112</f>
        <v>527.6999999999999</v>
      </c>
      <c r="H111" s="40">
        <f t="shared" si="5"/>
        <v>546.6</v>
      </c>
      <c r="I111" s="15"/>
    </row>
    <row r="112" spans="1:9" s="14" customFormat="1" ht="15.75">
      <c r="A112" s="164" t="s">
        <v>137</v>
      </c>
      <c r="B112" s="41"/>
      <c r="C112" s="37" t="s">
        <v>171</v>
      </c>
      <c r="D112" s="37" t="s">
        <v>157</v>
      </c>
      <c r="E112" s="43"/>
      <c r="F112" s="44"/>
      <c r="G112" s="45">
        <f t="shared" si="5"/>
        <v>527.6999999999999</v>
      </c>
      <c r="H112" s="45">
        <f t="shared" si="5"/>
        <v>546.6</v>
      </c>
      <c r="I112" s="15"/>
    </row>
    <row r="113" spans="1:9" s="14" customFormat="1" ht="31.5">
      <c r="A113" s="164" t="s">
        <v>426</v>
      </c>
      <c r="B113" s="41"/>
      <c r="C113" s="42" t="s">
        <v>171</v>
      </c>
      <c r="D113" s="42" t="s">
        <v>157</v>
      </c>
      <c r="E113" s="43" t="s">
        <v>41</v>
      </c>
      <c r="F113" s="44"/>
      <c r="G113" s="45">
        <f t="shared" si="5"/>
        <v>527.6999999999999</v>
      </c>
      <c r="H113" s="45">
        <f t="shared" si="5"/>
        <v>546.6</v>
      </c>
      <c r="I113" s="15"/>
    </row>
    <row r="114" spans="1:9" s="14" customFormat="1" ht="31.5">
      <c r="A114" s="163" t="s">
        <v>99</v>
      </c>
      <c r="B114" s="41"/>
      <c r="C114" s="42" t="s">
        <v>171</v>
      </c>
      <c r="D114" s="42" t="s">
        <v>157</v>
      </c>
      <c r="E114" s="43" t="s">
        <v>427</v>
      </c>
      <c r="F114" s="44"/>
      <c r="G114" s="45">
        <f>G115+G117</f>
        <v>527.6999999999999</v>
      </c>
      <c r="H114" s="45">
        <f>H115+H117</f>
        <v>546.6</v>
      </c>
      <c r="I114" s="15"/>
    </row>
    <row r="115" spans="1:9" s="14" customFormat="1" ht="63">
      <c r="A115" s="155" t="s">
        <v>115</v>
      </c>
      <c r="B115" s="41"/>
      <c r="C115" s="42" t="s">
        <v>171</v>
      </c>
      <c r="D115" s="42" t="s">
        <v>157</v>
      </c>
      <c r="E115" s="43" t="s">
        <v>427</v>
      </c>
      <c r="F115" s="44" t="s">
        <v>198</v>
      </c>
      <c r="G115" s="45">
        <f>G116</f>
        <v>501.4</v>
      </c>
      <c r="H115" s="45">
        <f>H116</f>
        <v>501.4</v>
      </c>
      <c r="I115" s="15"/>
    </row>
    <row r="116" spans="1:9" s="14" customFormat="1" ht="15.75">
      <c r="A116" s="155" t="s">
        <v>193</v>
      </c>
      <c r="B116" s="41"/>
      <c r="C116" s="42" t="s">
        <v>171</v>
      </c>
      <c r="D116" s="42" t="s">
        <v>157</v>
      </c>
      <c r="E116" s="43" t="s">
        <v>427</v>
      </c>
      <c r="F116" s="44" t="s">
        <v>194</v>
      </c>
      <c r="G116" s="45">
        <v>501.4</v>
      </c>
      <c r="H116" s="45">
        <v>501.4</v>
      </c>
      <c r="I116" s="15"/>
    </row>
    <row r="117" spans="1:9" s="14" customFormat="1" ht="31.5">
      <c r="A117" s="155" t="s">
        <v>225</v>
      </c>
      <c r="B117" s="41"/>
      <c r="C117" s="42" t="s">
        <v>171</v>
      </c>
      <c r="D117" s="42" t="s">
        <v>157</v>
      </c>
      <c r="E117" s="43" t="s">
        <v>427</v>
      </c>
      <c r="F117" s="44" t="s">
        <v>188</v>
      </c>
      <c r="G117" s="45">
        <f>G118</f>
        <v>26.3</v>
      </c>
      <c r="H117" s="45">
        <f>H118</f>
        <v>45.2</v>
      </c>
      <c r="I117" s="15"/>
    </row>
    <row r="118" spans="1:9" s="14" customFormat="1" ht="31.5">
      <c r="A118" s="155" t="s">
        <v>189</v>
      </c>
      <c r="B118" s="41"/>
      <c r="C118" s="42" t="s">
        <v>171</v>
      </c>
      <c r="D118" s="42" t="s">
        <v>157</v>
      </c>
      <c r="E118" s="43" t="s">
        <v>427</v>
      </c>
      <c r="F118" s="44" t="s">
        <v>187</v>
      </c>
      <c r="G118" s="45">
        <v>26.3</v>
      </c>
      <c r="H118" s="45">
        <v>45.2</v>
      </c>
      <c r="I118" s="15"/>
    </row>
    <row r="119" spans="1:9" s="14" customFormat="1" ht="15.75">
      <c r="A119" s="131" t="s">
        <v>128</v>
      </c>
      <c r="B119" s="49"/>
      <c r="C119" s="37" t="s">
        <v>157</v>
      </c>
      <c r="D119" s="42"/>
      <c r="E119" s="43" t="s">
        <v>175</v>
      </c>
      <c r="F119" s="42"/>
      <c r="G119" s="40">
        <f>G120+G137</f>
        <v>5369.3</v>
      </c>
      <c r="H119" s="40">
        <f>H120+H137</f>
        <v>5497.9</v>
      </c>
      <c r="I119" s="15"/>
    </row>
    <row r="120" spans="1:9" s="14" customFormat="1" ht="19.5" customHeight="1">
      <c r="A120" s="131" t="s">
        <v>397</v>
      </c>
      <c r="B120" s="41"/>
      <c r="C120" s="37" t="s">
        <v>157</v>
      </c>
      <c r="D120" s="37" t="s">
        <v>168</v>
      </c>
      <c r="E120" s="38" t="s">
        <v>175</v>
      </c>
      <c r="F120" s="39" t="s">
        <v>175</v>
      </c>
      <c r="G120" s="40">
        <f>G121</f>
        <v>3606.3</v>
      </c>
      <c r="H120" s="40">
        <f>H121</f>
        <v>3734.9</v>
      </c>
      <c r="I120" s="15"/>
    </row>
    <row r="121" spans="1:9" s="14" customFormat="1" ht="31.5">
      <c r="A121" s="131" t="s">
        <v>430</v>
      </c>
      <c r="B121" s="36"/>
      <c r="C121" s="37" t="s">
        <v>157</v>
      </c>
      <c r="D121" s="37" t="s">
        <v>168</v>
      </c>
      <c r="E121" s="38" t="s">
        <v>54</v>
      </c>
      <c r="F121" s="39"/>
      <c r="G121" s="40">
        <f>G122+G133+G129</f>
        <v>3606.3</v>
      </c>
      <c r="H121" s="40">
        <f>H122+H133+H129</f>
        <v>3734.9</v>
      </c>
      <c r="I121" s="15"/>
    </row>
    <row r="122" spans="1:9" s="14" customFormat="1" ht="47.25">
      <c r="A122" s="131" t="s">
        <v>383</v>
      </c>
      <c r="B122" s="36"/>
      <c r="C122" s="37" t="s">
        <v>157</v>
      </c>
      <c r="D122" s="37" t="s">
        <v>168</v>
      </c>
      <c r="E122" s="38" t="s">
        <v>298</v>
      </c>
      <c r="F122" s="39"/>
      <c r="G122" s="40">
        <f>G123+G127</f>
        <v>3236.3</v>
      </c>
      <c r="H122" s="40">
        <f>H123+H127</f>
        <v>3364.9</v>
      </c>
      <c r="I122" s="15"/>
    </row>
    <row r="123" spans="1:9" s="14" customFormat="1" ht="15.75">
      <c r="A123" s="153" t="s">
        <v>105</v>
      </c>
      <c r="B123" s="41"/>
      <c r="C123" s="42" t="s">
        <v>157</v>
      </c>
      <c r="D123" s="42" t="s">
        <v>168</v>
      </c>
      <c r="E123" s="43" t="s">
        <v>384</v>
      </c>
      <c r="F123" s="44"/>
      <c r="G123" s="45">
        <f>G124</f>
        <v>3216.3</v>
      </c>
      <c r="H123" s="45">
        <f>H124</f>
        <v>3344.9</v>
      </c>
      <c r="I123" s="15"/>
    </row>
    <row r="124" spans="1:9" s="14" customFormat="1" ht="63">
      <c r="A124" s="139" t="s">
        <v>115</v>
      </c>
      <c r="B124" s="46"/>
      <c r="C124" s="42" t="s">
        <v>157</v>
      </c>
      <c r="D124" s="42" t="s">
        <v>168</v>
      </c>
      <c r="E124" s="43" t="s">
        <v>384</v>
      </c>
      <c r="F124" s="44" t="s">
        <v>198</v>
      </c>
      <c r="G124" s="45">
        <f>G125</f>
        <v>3216.3</v>
      </c>
      <c r="H124" s="45">
        <f>H125</f>
        <v>3344.9</v>
      </c>
      <c r="I124" s="15"/>
    </row>
    <row r="125" spans="1:9" s="14" customFormat="1" ht="15.75">
      <c r="A125" s="155" t="s">
        <v>254</v>
      </c>
      <c r="B125" s="41"/>
      <c r="C125" s="42" t="s">
        <v>157</v>
      </c>
      <c r="D125" s="42" t="s">
        <v>168</v>
      </c>
      <c r="E125" s="43" t="s">
        <v>384</v>
      </c>
      <c r="F125" s="44" t="s">
        <v>253</v>
      </c>
      <c r="G125" s="45">
        <v>3216.3</v>
      </c>
      <c r="H125" s="45">
        <v>3344.9</v>
      </c>
      <c r="I125" s="15"/>
    </row>
    <row r="126" spans="1:9" s="14" customFormat="1" ht="47.25">
      <c r="A126" s="155" t="s">
        <v>589</v>
      </c>
      <c r="B126" s="41"/>
      <c r="C126" s="42" t="s">
        <v>157</v>
      </c>
      <c r="D126" s="42" t="s">
        <v>168</v>
      </c>
      <c r="E126" s="43" t="s">
        <v>475</v>
      </c>
      <c r="F126" s="44"/>
      <c r="G126" s="45">
        <f>G127</f>
        <v>20</v>
      </c>
      <c r="H126" s="45">
        <f>H127</f>
        <v>20</v>
      </c>
      <c r="I126" s="15"/>
    </row>
    <row r="127" spans="1:9" s="14" customFormat="1" ht="31.5">
      <c r="A127" s="155" t="s">
        <v>225</v>
      </c>
      <c r="B127" s="46"/>
      <c r="C127" s="42" t="s">
        <v>157</v>
      </c>
      <c r="D127" s="42" t="s">
        <v>168</v>
      </c>
      <c r="E127" s="43" t="s">
        <v>475</v>
      </c>
      <c r="F127" s="44" t="s">
        <v>188</v>
      </c>
      <c r="G127" s="45">
        <f>G128</f>
        <v>20</v>
      </c>
      <c r="H127" s="45">
        <f>H128</f>
        <v>20</v>
      </c>
      <c r="I127" s="15"/>
    </row>
    <row r="128" spans="1:9" s="14" customFormat="1" ht="31.5">
      <c r="A128" s="155" t="s">
        <v>189</v>
      </c>
      <c r="B128" s="41"/>
      <c r="C128" s="42" t="s">
        <v>157</v>
      </c>
      <c r="D128" s="42" t="s">
        <v>168</v>
      </c>
      <c r="E128" s="43" t="s">
        <v>475</v>
      </c>
      <c r="F128" s="44" t="s">
        <v>187</v>
      </c>
      <c r="G128" s="45">
        <v>20</v>
      </c>
      <c r="H128" s="45">
        <v>20</v>
      </c>
      <c r="I128" s="15"/>
    </row>
    <row r="129" spans="1:9" s="14" customFormat="1" ht="31.5">
      <c r="A129" s="161" t="s">
        <v>465</v>
      </c>
      <c r="B129" s="36"/>
      <c r="C129" s="37" t="s">
        <v>157</v>
      </c>
      <c r="D129" s="37" t="s">
        <v>168</v>
      </c>
      <c r="E129" s="38" t="s">
        <v>476</v>
      </c>
      <c r="F129" s="39"/>
      <c r="G129" s="40">
        <f aca="true" t="shared" si="6" ref="G129:H131">G130</f>
        <v>70</v>
      </c>
      <c r="H129" s="40">
        <f t="shared" si="6"/>
        <v>70</v>
      </c>
      <c r="I129" s="15"/>
    </row>
    <row r="130" spans="1:9" s="14" customFormat="1" ht="47.25">
      <c r="A130" s="156" t="s">
        <v>589</v>
      </c>
      <c r="B130" s="41"/>
      <c r="C130" s="42" t="s">
        <v>157</v>
      </c>
      <c r="D130" s="42" t="s">
        <v>168</v>
      </c>
      <c r="E130" s="44" t="s">
        <v>467</v>
      </c>
      <c r="F130" s="44"/>
      <c r="G130" s="45">
        <f t="shared" si="6"/>
        <v>70</v>
      </c>
      <c r="H130" s="45">
        <f t="shared" si="6"/>
        <v>70</v>
      </c>
      <c r="I130" s="15"/>
    </row>
    <row r="131" spans="1:9" s="14" customFormat="1" ht="31.5">
      <c r="A131" s="139" t="s">
        <v>225</v>
      </c>
      <c r="B131" s="41"/>
      <c r="C131" s="42" t="s">
        <v>157</v>
      </c>
      <c r="D131" s="42" t="s">
        <v>168</v>
      </c>
      <c r="E131" s="44" t="s">
        <v>467</v>
      </c>
      <c r="F131" s="44" t="s">
        <v>188</v>
      </c>
      <c r="G131" s="45">
        <f t="shared" si="6"/>
        <v>70</v>
      </c>
      <c r="H131" s="45">
        <f t="shared" si="6"/>
        <v>70</v>
      </c>
      <c r="I131" s="15"/>
    </row>
    <row r="132" spans="1:9" s="14" customFormat="1" ht="31.5">
      <c r="A132" s="139" t="s">
        <v>189</v>
      </c>
      <c r="B132" s="41"/>
      <c r="C132" s="42" t="s">
        <v>157</v>
      </c>
      <c r="D132" s="42" t="s">
        <v>168</v>
      </c>
      <c r="E132" s="44" t="s">
        <v>467</v>
      </c>
      <c r="F132" s="44" t="s">
        <v>187</v>
      </c>
      <c r="G132" s="45">
        <v>70</v>
      </c>
      <c r="H132" s="45">
        <v>70</v>
      </c>
      <c r="I132" s="15"/>
    </row>
    <row r="133" spans="1:9" s="14" customFormat="1" ht="15.75">
      <c r="A133" s="157" t="s">
        <v>55</v>
      </c>
      <c r="B133" s="36"/>
      <c r="C133" s="37" t="s">
        <v>157</v>
      </c>
      <c r="D133" s="37" t="s">
        <v>168</v>
      </c>
      <c r="E133" s="38" t="s">
        <v>56</v>
      </c>
      <c r="F133" s="39"/>
      <c r="G133" s="40">
        <f>G134</f>
        <v>300</v>
      </c>
      <c r="H133" s="40">
        <f>H134</f>
        <v>300</v>
      </c>
      <c r="I133" s="15"/>
    </row>
    <row r="134" spans="1:9" s="14" customFormat="1" ht="15.75">
      <c r="A134" s="165" t="s">
        <v>58</v>
      </c>
      <c r="B134" s="41"/>
      <c r="C134" s="42" t="s">
        <v>157</v>
      </c>
      <c r="D134" s="42" t="s">
        <v>168</v>
      </c>
      <c r="E134" s="43" t="s">
        <v>57</v>
      </c>
      <c r="F134" s="44"/>
      <c r="G134" s="45">
        <f>SUM(G135)</f>
        <v>300</v>
      </c>
      <c r="H134" s="45">
        <f>SUM(H135)</f>
        <v>300</v>
      </c>
      <c r="I134" s="15"/>
    </row>
    <row r="135" spans="1:10" s="14" customFormat="1" ht="31.5">
      <c r="A135" s="155" t="s">
        <v>225</v>
      </c>
      <c r="B135" s="46"/>
      <c r="C135" s="42" t="s">
        <v>157</v>
      </c>
      <c r="D135" s="42" t="s">
        <v>168</v>
      </c>
      <c r="E135" s="43" t="s">
        <v>57</v>
      </c>
      <c r="F135" s="44" t="s">
        <v>188</v>
      </c>
      <c r="G135" s="45">
        <f>G136</f>
        <v>300</v>
      </c>
      <c r="H135" s="45">
        <f>H136</f>
        <v>300</v>
      </c>
      <c r="I135" s="15"/>
      <c r="J135" s="15"/>
    </row>
    <row r="136" spans="1:9" s="14" customFormat="1" ht="31.5">
      <c r="A136" s="155" t="s">
        <v>189</v>
      </c>
      <c r="B136" s="41"/>
      <c r="C136" s="42" t="s">
        <v>157</v>
      </c>
      <c r="D136" s="42" t="s">
        <v>168</v>
      </c>
      <c r="E136" s="43" t="s">
        <v>57</v>
      </c>
      <c r="F136" s="44" t="s">
        <v>187</v>
      </c>
      <c r="G136" s="45">
        <v>300</v>
      </c>
      <c r="H136" s="45">
        <v>300</v>
      </c>
      <c r="I136" s="15"/>
    </row>
    <row r="137" spans="1:9" s="14" customFormat="1" ht="31.5">
      <c r="A137" s="141" t="s">
        <v>462</v>
      </c>
      <c r="B137" s="41"/>
      <c r="C137" s="37" t="s">
        <v>157</v>
      </c>
      <c r="D137" s="37" t="s">
        <v>127</v>
      </c>
      <c r="E137" s="38"/>
      <c r="F137" s="44"/>
      <c r="G137" s="40">
        <f>G138</f>
        <v>1763</v>
      </c>
      <c r="H137" s="40">
        <f>H138</f>
        <v>1763</v>
      </c>
      <c r="I137" s="15"/>
    </row>
    <row r="138" spans="1:9" s="16" customFormat="1" ht="31.5">
      <c r="A138" s="131" t="s">
        <v>430</v>
      </c>
      <c r="B138" s="36"/>
      <c r="C138" s="37" t="s">
        <v>157</v>
      </c>
      <c r="D138" s="37" t="s">
        <v>127</v>
      </c>
      <c r="E138" s="38" t="s">
        <v>54</v>
      </c>
      <c r="F138" s="39"/>
      <c r="G138" s="40">
        <f>G139</f>
        <v>1763</v>
      </c>
      <c r="H138" s="40">
        <f>H139</f>
        <v>1763</v>
      </c>
      <c r="I138" s="15"/>
    </row>
    <row r="139" spans="1:9" s="16" customFormat="1" ht="15.75">
      <c r="A139" s="161" t="s">
        <v>461</v>
      </c>
      <c r="B139" s="41"/>
      <c r="C139" s="42" t="s">
        <v>157</v>
      </c>
      <c r="D139" s="42" t="s">
        <v>127</v>
      </c>
      <c r="E139" s="43" t="s">
        <v>457</v>
      </c>
      <c r="F139" s="44"/>
      <c r="G139" s="45">
        <f>G140+G145+G148</f>
        <v>1763</v>
      </c>
      <c r="H139" s="45">
        <f>H140+H145+H148</f>
        <v>1763</v>
      </c>
      <c r="I139" s="15"/>
    </row>
    <row r="140" spans="1:9" s="14" customFormat="1" ht="15.75">
      <c r="A140" s="156" t="s">
        <v>458</v>
      </c>
      <c r="B140" s="41"/>
      <c r="C140" s="42" t="s">
        <v>157</v>
      </c>
      <c r="D140" s="42" t="s">
        <v>127</v>
      </c>
      <c r="E140" s="44" t="s">
        <v>466</v>
      </c>
      <c r="F140" s="44"/>
      <c r="G140" s="45">
        <f>G141+G143</f>
        <v>1123</v>
      </c>
      <c r="H140" s="45">
        <f>H141+H143</f>
        <v>1123</v>
      </c>
      <c r="I140" s="15"/>
    </row>
    <row r="141" spans="1:9" s="14" customFormat="1" ht="63">
      <c r="A141" s="139" t="s">
        <v>115</v>
      </c>
      <c r="B141" s="41"/>
      <c r="C141" s="42" t="s">
        <v>157</v>
      </c>
      <c r="D141" s="42" t="s">
        <v>127</v>
      </c>
      <c r="E141" s="44" t="s">
        <v>466</v>
      </c>
      <c r="F141" s="132" t="s">
        <v>198</v>
      </c>
      <c r="G141" s="45">
        <f>G142</f>
        <v>40</v>
      </c>
      <c r="H141" s="45">
        <f>H142</f>
        <v>40</v>
      </c>
      <c r="I141" s="15"/>
    </row>
    <row r="142" spans="1:9" s="14" customFormat="1" ht="15.75">
      <c r="A142" s="139" t="s">
        <v>193</v>
      </c>
      <c r="B142" s="41"/>
      <c r="C142" s="42" t="s">
        <v>157</v>
      </c>
      <c r="D142" s="42" t="s">
        <v>127</v>
      </c>
      <c r="E142" s="44" t="s">
        <v>466</v>
      </c>
      <c r="F142" s="132" t="s">
        <v>194</v>
      </c>
      <c r="G142" s="45">
        <v>40</v>
      </c>
      <c r="H142" s="45">
        <v>40</v>
      </c>
      <c r="I142" s="15"/>
    </row>
    <row r="143" spans="1:9" s="14" customFormat="1" ht="31.5">
      <c r="A143" s="139" t="s">
        <v>225</v>
      </c>
      <c r="B143" s="41"/>
      <c r="C143" s="42" t="s">
        <v>157</v>
      </c>
      <c r="D143" s="42" t="s">
        <v>127</v>
      </c>
      <c r="E143" s="44" t="s">
        <v>466</v>
      </c>
      <c r="F143" s="132" t="s">
        <v>188</v>
      </c>
      <c r="G143" s="45">
        <f>G144</f>
        <v>1083</v>
      </c>
      <c r="H143" s="45">
        <f>H144</f>
        <v>1083</v>
      </c>
      <c r="I143" s="15"/>
    </row>
    <row r="144" spans="1:9" s="14" customFormat="1" ht="31.5">
      <c r="A144" s="139" t="s">
        <v>189</v>
      </c>
      <c r="B144" s="41"/>
      <c r="C144" s="42" t="s">
        <v>157</v>
      </c>
      <c r="D144" s="42" t="s">
        <v>127</v>
      </c>
      <c r="E144" s="44" t="s">
        <v>466</v>
      </c>
      <c r="F144" s="132" t="s">
        <v>187</v>
      </c>
      <c r="G144" s="45">
        <v>1083</v>
      </c>
      <c r="H144" s="45">
        <v>1083</v>
      </c>
      <c r="I144" s="15"/>
    </row>
    <row r="145" spans="1:9" s="14" customFormat="1" ht="15.75">
      <c r="A145" s="156" t="s">
        <v>459</v>
      </c>
      <c r="B145" s="41"/>
      <c r="C145" s="42" t="s">
        <v>157</v>
      </c>
      <c r="D145" s="42" t="s">
        <v>127</v>
      </c>
      <c r="E145" s="44" t="s">
        <v>463</v>
      </c>
      <c r="F145" s="132"/>
      <c r="G145" s="45">
        <f>G146</f>
        <v>600</v>
      </c>
      <c r="H145" s="45">
        <f>H146</f>
        <v>600</v>
      </c>
      <c r="I145" s="15"/>
    </row>
    <row r="146" spans="1:9" s="14" customFormat="1" ht="31.5">
      <c r="A146" s="139" t="s">
        <v>225</v>
      </c>
      <c r="B146" s="41"/>
      <c r="C146" s="42" t="s">
        <v>157</v>
      </c>
      <c r="D146" s="42" t="s">
        <v>127</v>
      </c>
      <c r="E146" s="44" t="s">
        <v>463</v>
      </c>
      <c r="F146" s="132" t="s">
        <v>188</v>
      </c>
      <c r="G146" s="45">
        <f>G147</f>
        <v>600</v>
      </c>
      <c r="H146" s="45">
        <f>H147</f>
        <v>600</v>
      </c>
      <c r="I146" s="15"/>
    </row>
    <row r="147" spans="1:9" s="14" customFormat="1" ht="31.5">
      <c r="A147" s="139" t="s">
        <v>189</v>
      </c>
      <c r="B147" s="41"/>
      <c r="C147" s="42" t="s">
        <v>157</v>
      </c>
      <c r="D147" s="42" t="s">
        <v>127</v>
      </c>
      <c r="E147" s="44" t="s">
        <v>463</v>
      </c>
      <c r="F147" s="132" t="s">
        <v>187</v>
      </c>
      <c r="G147" s="45">
        <v>600</v>
      </c>
      <c r="H147" s="45">
        <v>600</v>
      </c>
      <c r="I147" s="15"/>
    </row>
    <row r="148" spans="1:9" s="14" customFormat="1" ht="15.75">
      <c r="A148" s="156" t="s">
        <v>460</v>
      </c>
      <c r="B148" s="41"/>
      <c r="C148" s="42" t="s">
        <v>157</v>
      </c>
      <c r="D148" s="42" t="s">
        <v>127</v>
      </c>
      <c r="E148" s="44" t="s">
        <v>464</v>
      </c>
      <c r="F148" s="132"/>
      <c r="G148" s="45">
        <f>G149</f>
        <v>40</v>
      </c>
      <c r="H148" s="45">
        <f>H149</f>
        <v>40</v>
      </c>
      <c r="I148" s="15"/>
    </row>
    <row r="149" spans="1:9" s="14" customFormat="1" ht="15.75">
      <c r="A149" s="163" t="s">
        <v>89</v>
      </c>
      <c r="B149" s="41"/>
      <c r="C149" s="42" t="s">
        <v>157</v>
      </c>
      <c r="D149" s="42" t="s">
        <v>127</v>
      </c>
      <c r="E149" s="44" t="s">
        <v>464</v>
      </c>
      <c r="F149" s="132" t="s">
        <v>85</v>
      </c>
      <c r="G149" s="45">
        <f>G150</f>
        <v>40</v>
      </c>
      <c r="H149" s="45">
        <f>H150</f>
        <v>40</v>
      </c>
      <c r="I149" s="15"/>
    </row>
    <row r="150" spans="1:9" s="14" customFormat="1" ht="18.75" customHeight="1">
      <c r="A150" s="156" t="s">
        <v>84</v>
      </c>
      <c r="B150" s="46"/>
      <c r="C150" s="42" t="s">
        <v>157</v>
      </c>
      <c r="D150" s="42" t="s">
        <v>127</v>
      </c>
      <c r="E150" s="44" t="s">
        <v>464</v>
      </c>
      <c r="F150" s="132" t="s">
        <v>86</v>
      </c>
      <c r="G150" s="45">
        <v>40</v>
      </c>
      <c r="H150" s="45">
        <v>40</v>
      </c>
      <c r="I150" s="15"/>
    </row>
    <row r="151" spans="1:9" s="14" customFormat="1" ht="15.75">
      <c r="A151" s="141" t="s">
        <v>169</v>
      </c>
      <c r="B151" s="49"/>
      <c r="C151" s="37" t="s">
        <v>170</v>
      </c>
      <c r="D151" s="37"/>
      <c r="E151" s="39"/>
      <c r="F151" s="133"/>
      <c r="G151" s="40">
        <f>G152+G166+G174</f>
        <v>3880</v>
      </c>
      <c r="H151" s="40">
        <f>H152+H166+H174</f>
        <v>4010</v>
      </c>
      <c r="I151" s="15"/>
    </row>
    <row r="152" spans="1:9" s="14" customFormat="1" ht="15.75">
      <c r="A152" s="152" t="s">
        <v>152</v>
      </c>
      <c r="B152" s="49"/>
      <c r="C152" s="37" t="s">
        <v>170</v>
      </c>
      <c r="D152" s="37" t="s">
        <v>172</v>
      </c>
      <c r="E152" s="43"/>
      <c r="F152" s="44"/>
      <c r="G152" s="40">
        <f>G153</f>
        <v>1220</v>
      </c>
      <c r="H152" s="40">
        <f>H153</f>
        <v>1220</v>
      </c>
      <c r="I152" s="15"/>
    </row>
    <row r="153" spans="1:9" s="14" customFormat="1" ht="28.5" customHeight="1">
      <c r="A153" s="152" t="s">
        <v>477</v>
      </c>
      <c r="B153" s="49"/>
      <c r="C153" s="37" t="s">
        <v>170</v>
      </c>
      <c r="D153" s="37" t="s">
        <v>172</v>
      </c>
      <c r="E153" s="38" t="s">
        <v>3</v>
      </c>
      <c r="F153" s="44"/>
      <c r="G153" s="40">
        <f>G160+G157+G154+G163</f>
        <v>1220</v>
      </c>
      <c r="H153" s="40">
        <f>H160+H157+H154+H163</f>
        <v>1220</v>
      </c>
      <c r="I153" s="15"/>
    </row>
    <row r="154" spans="1:9" s="30" customFormat="1" ht="15.75">
      <c r="A154" s="153" t="s">
        <v>242</v>
      </c>
      <c r="B154" s="46"/>
      <c r="C154" s="42" t="s">
        <v>170</v>
      </c>
      <c r="D154" s="42" t="s">
        <v>172</v>
      </c>
      <c r="E154" s="43" t="s">
        <v>316</v>
      </c>
      <c r="F154" s="44"/>
      <c r="G154" s="45">
        <f>G155</f>
        <v>5</v>
      </c>
      <c r="H154" s="45">
        <f>H155</f>
        <v>5</v>
      </c>
      <c r="I154" s="15"/>
    </row>
    <row r="155" spans="1:9" s="30" customFormat="1" ht="31.5">
      <c r="A155" s="155" t="s">
        <v>225</v>
      </c>
      <c r="B155" s="46"/>
      <c r="C155" s="42" t="s">
        <v>170</v>
      </c>
      <c r="D155" s="42" t="s">
        <v>172</v>
      </c>
      <c r="E155" s="43" t="s">
        <v>316</v>
      </c>
      <c r="F155" s="44" t="s">
        <v>188</v>
      </c>
      <c r="G155" s="45">
        <f>G156</f>
        <v>5</v>
      </c>
      <c r="H155" s="45">
        <f>H156</f>
        <v>5</v>
      </c>
      <c r="I155" s="15"/>
    </row>
    <row r="156" spans="1:9" s="14" customFormat="1" ht="31.5">
      <c r="A156" s="155" t="s">
        <v>189</v>
      </c>
      <c r="B156" s="46"/>
      <c r="C156" s="42" t="s">
        <v>170</v>
      </c>
      <c r="D156" s="42" t="s">
        <v>172</v>
      </c>
      <c r="E156" s="43" t="s">
        <v>316</v>
      </c>
      <c r="F156" s="44" t="s">
        <v>187</v>
      </c>
      <c r="G156" s="45">
        <v>5</v>
      </c>
      <c r="H156" s="45">
        <v>5</v>
      </c>
      <c r="I156" s="15"/>
    </row>
    <row r="157" spans="1:10" s="14" customFormat="1" ht="15.75">
      <c r="A157" s="156" t="s">
        <v>100</v>
      </c>
      <c r="B157" s="46"/>
      <c r="C157" s="42" t="s">
        <v>170</v>
      </c>
      <c r="D157" s="42" t="s">
        <v>172</v>
      </c>
      <c r="E157" s="43" t="s">
        <v>4</v>
      </c>
      <c r="F157" s="44"/>
      <c r="G157" s="45">
        <f>G158</f>
        <v>1000</v>
      </c>
      <c r="H157" s="45">
        <f>H158</f>
        <v>1000</v>
      </c>
      <c r="I157" s="15"/>
      <c r="J157" s="15"/>
    </row>
    <row r="158" spans="1:9" s="14" customFormat="1" ht="15.75">
      <c r="A158" s="156" t="s">
        <v>90</v>
      </c>
      <c r="B158" s="46"/>
      <c r="C158" s="42" t="s">
        <v>170</v>
      </c>
      <c r="D158" s="42" t="s">
        <v>172</v>
      </c>
      <c r="E158" s="43" t="s">
        <v>4</v>
      </c>
      <c r="F158" s="44" t="s">
        <v>87</v>
      </c>
      <c r="G158" s="45">
        <f>G159</f>
        <v>1000</v>
      </c>
      <c r="H158" s="45">
        <f>H159</f>
        <v>1000</v>
      </c>
      <c r="I158" s="15"/>
    </row>
    <row r="159" spans="1:9" s="14" customFormat="1" ht="47.25">
      <c r="A159" s="156" t="s">
        <v>227</v>
      </c>
      <c r="B159" s="46"/>
      <c r="C159" s="42" t="s">
        <v>170</v>
      </c>
      <c r="D159" s="42" t="s">
        <v>172</v>
      </c>
      <c r="E159" s="43" t="s">
        <v>4</v>
      </c>
      <c r="F159" s="44" t="s">
        <v>88</v>
      </c>
      <c r="G159" s="45">
        <v>1000</v>
      </c>
      <c r="H159" s="45">
        <v>1000</v>
      </c>
      <c r="I159" s="15"/>
    </row>
    <row r="160" spans="1:9" s="14" customFormat="1" ht="31.5">
      <c r="A160" s="153" t="s">
        <v>95</v>
      </c>
      <c r="B160" s="46"/>
      <c r="C160" s="42" t="s">
        <v>170</v>
      </c>
      <c r="D160" s="42" t="s">
        <v>172</v>
      </c>
      <c r="E160" s="43" t="s">
        <v>5</v>
      </c>
      <c r="F160" s="44"/>
      <c r="G160" s="45">
        <f>G161</f>
        <v>115</v>
      </c>
      <c r="H160" s="45">
        <f>H161</f>
        <v>115</v>
      </c>
      <c r="I160" s="15"/>
    </row>
    <row r="161" spans="1:9" s="14" customFormat="1" ht="31.5">
      <c r="A161" s="155" t="s">
        <v>225</v>
      </c>
      <c r="B161" s="46"/>
      <c r="C161" s="42" t="s">
        <v>170</v>
      </c>
      <c r="D161" s="42" t="s">
        <v>172</v>
      </c>
      <c r="E161" s="43" t="s">
        <v>5</v>
      </c>
      <c r="F161" s="44" t="s">
        <v>188</v>
      </c>
      <c r="G161" s="45">
        <f>G162</f>
        <v>115</v>
      </c>
      <c r="H161" s="45">
        <f>H162</f>
        <v>115</v>
      </c>
      <c r="I161" s="15"/>
    </row>
    <row r="162" spans="1:9" s="14" customFormat="1" ht="31.5">
      <c r="A162" s="155" t="s">
        <v>189</v>
      </c>
      <c r="B162" s="46"/>
      <c r="C162" s="42" t="s">
        <v>170</v>
      </c>
      <c r="D162" s="42" t="s">
        <v>172</v>
      </c>
      <c r="E162" s="43" t="s">
        <v>5</v>
      </c>
      <c r="F162" s="44" t="s">
        <v>187</v>
      </c>
      <c r="G162" s="45">
        <v>115</v>
      </c>
      <c r="H162" s="45">
        <v>115</v>
      </c>
      <c r="I162" s="15"/>
    </row>
    <row r="163" spans="1:9" s="14" customFormat="1" ht="47.25">
      <c r="A163" s="153" t="s">
        <v>317</v>
      </c>
      <c r="B163" s="46"/>
      <c r="C163" s="42" t="s">
        <v>170</v>
      </c>
      <c r="D163" s="42" t="s">
        <v>172</v>
      </c>
      <c r="E163" s="43" t="s">
        <v>318</v>
      </c>
      <c r="F163" s="44"/>
      <c r="G163" s="45">
        <f>G164</f>
        <v>100</v>
      </c>
      <c r="H163" s="45">
        <f>H164</f>
        <v>100</v>
      </c>
      <c r="I163" s="15"/>
    </row>
    <row r="164" spans="1:9" s="14" customFormat="1" ht="31.5">
      <c r="A164" s="155" t="s">
        <v>225</v>
      </c>
      <c r="B164" s="46"/>
      <c r="C164" s="42" t="s">
        <v>170</v>
      </c>
      <c r="D164" s="42" t="s">
        <v>172</v>
      </c>
      <c r="E164" s="43" t="s">
        <v>318</v>
      </c>
      <c r="F164" s="44" t="s">
        <v>188</v>
      </c>
      <c r="G164" s="45">
        <f>G165</f>
        <v>100</v>
      </c>
      <c r="H164" s="45">
        <f>H165</f>
        <v>100</v>
      </c>
      <c r="I164" s="15"/>
    </row>
    <row r="165" spans="1:9" s="16" customFormat="1" ht="31.5">
      <c r="A165" s="155" t="s">
        <v>189</v>
      </c>
      <c r="B165" s="46"/>
      <c r="C165" s="42" t="s">
        <v>170</v>
      </c>
      <c r="D165" s="42" t="s">
        <v>172</v>
      </c>
      <c r="E165" s="43" t="s">
        <v>318</v>
      </c>
      <c r="F165" s="44" t="s">
        <v>187</v>
      </c>
      <c r="G165" s="45">
        <v>100</v>
      </c>
      <c r="H165" s="45">
        <v>100</v>
      </c>
      <c r="I165" s="15"/>
    </row>
    <row r="166" spans="1:9" s="14" customFormat="1" ht="15.75">
      <c r="A166" s="152" t="s">
        <v>173</v>
      </c>
      <c r="B166" s="49"/>
      <c r="C166" s="37" t="s">
        <v>170</v>
      </c>
      <c r="D166" s="37" t="s">
        <v>159</v>
      </c>
      <c r="E166" s="38"/>
      <c r="F166" s="39"/>
      <c r="G166" s="40">
        <f>G167</f>
        <v>2000</v>
      </c>
      <c r="H166" s="40">
        <f>H167</f>
        <v>2130</v>
      </c>
      <c r="I166" s="15"/>
    </row>
    <row r="167" spans="1:9" s="14" customFormat="1" ht="31.5">
      <c r="A167" s="152" t="s">
        <v>478</v>
      </c>
      <c r="B167" s="49"/>
      <c r="C167" s="37" t="s">
        <v>170</v>
      </c>
      <c r="D167" s="37" t="s">
        <v>159</v>
      </c>
      <c r="E167" s="38" t="s">
        <v>18</v>
      </c>
      <c r="F167" s="39"/>
      <c r="G167" s="40">
        <f>G168+G171</f>
        <v>2000</v>
      </c>
      <c r="H167" s="40">
        <f>H168+H171</f>
        <v>2130</v>
      </c>
      <c r="I167" s="15"/>
    </row>
    <row r="168" spans="1:9" s="14" customFormat="1" ht="15.75">
      <c r="A168" s="156" t="s">
        <v>242</v>
      </c>
      <c r="B168" s="46"/>
      <c r="C168" s="42" t="s">
        <v>170</v>
      </c>
      <c r="D168" s="42" t="s">
        <v>159</v>
      </c>
      <c r="E168" s="43" t="s">
        <v>579</v>
      </c>
      <c r="F168" s="44"/>
      <c r="G168" s="45">
        <f>G169</f>
        <v>150</v>
      </c>
      <c r="H168" s="45">
        <f>H169</f>
        <v>180</v>
      </c>
      <c r="I168" s="15"/>
    </row>
    <row r="169" spans="1:9" s="14" customFormat="1" ht="31.5">
      <c r="A169" s="155" t="s">
        <v>225</v>
      </c>
      <c r="B169" s="46"/>
      <c r="C169" s="42" t="s">
        <v>170</v>
      </c>
      <c r="D169" s="42" t="s">
        <v>159</v>
      </c>
      <c r="E169" s="43" t="s">
        <v>579</v>
      </c>
      <c r="F169" s="44" t="s">
        <v>188</v>
      </c>
      <c r="G169" s="45">
        <f>G170</f>
        <v>150</v>
      </c>
      <c r="H169" s="45">
        <f>H170</f>
        <v>180</v>
      </c>
      <c r="I169" s="15"/>
    </row>
    <row r="170" spans="1:9" s="14" customFormat="1" ht="31.5">
      <c r="A170" s="155" t="s">
        <v>189</v>
      </c>
      <c r="B170" s="46"/>
      <c r="C170" s="42" t="s">
        <v>170</v>
      </c>
      <c r="D170" s="42" t="s">
        <v>159</v>
      </c>
      <c r="E170" s="43" t="s">
        <v>579</v>
      </c>
      <c r="F170" s="44" t="s">
        <v>187</v>
      </c>
      <c r="G170" s="45">
        <v>150</v>
      </c>
      <c r="H170" s="45">
        <v>180</v>
      </c>
      <c r="I170" s="15"/>
    </row>
    <row r="171" spans="1:9" s="14" customFormat="1" ht="31.5">
      <c r="A171" s="156" t="s">
        <v>479</v>
      </c>
      <c r="B171" s="46"/>
      <c r="C171" s="42" t="s">
        <v>170</v>
      </c>
      <c r="D171" s="42" t="s">
        <v>159</v>
      </c>
      <c r="E171" s="43" t="s">
        <v>480</v>
      </c>
      <c r="F171" s="44"/>
      <c r="G171" s="45">
        <f>G172</f>
        <v>1850</v>
      </c>
      <c r="H171" s="45">
        <f>H172</f>
        <v>1950</v>
      </c>
      <c r="I171" s="15"/>
    </row>
    <row r="172" spans="1:11" s="14" customFormat="1" ht="31.5">
      <c r="A172" s="155" t="s">
        <v>225</v>
      </c>
      <c r="B172" s="46"/>
      <c r="C172" s="42" t="s">
        <v>170</v>
      </c>
      <c r="D172" s="42" t="s">
        <v>159</v>
      </c>
      <c r="E172" s="43" t="s">
        <v>480</v>
      </c>
      <c r="F172" s="44" t="s">
        <v>188</v>
      </c>
      <c r="G172" s="45">
        <f>G173</f>
        <v>1850</v>
      </c>
      <c r="H172" s="45">
        <f>H173</f>
        <v>1950</v>
      </c>
      <c r="I172" s="15"/>
      <c r="J172" s="15"/>
      <c r="K172" s="15"/>
    </row>
    <row r="173" spans="1:9" s="14" customFormat="1" ht="31.5">
      <c r="A173" s="155" t="s">
        <v>189</v>
      </c>
      <c r="B173" s="46"/>
      <c r="C173" s="42" t="s">
        <v>170</v>
      </c>
      <c r="D173" s="42" t="s">
        <v>159</v>
      </c>
      <c r="E173" s="43" t="s">
        <v>480</v>
      </c>
      <c r="F173" s="44" t="s">
        <v>187</v>
      </c>
      <c r="G173" s="45">
        <v>1850</v>
      </c>
      <c r="H173" s="45">
        <v>1950</v>
      </c>
      <c r="I173" s="15"/>
    </row>
    <row r="174" spans="1:9" s="14" customFormat="1" ht="15.75">
      <c r="A174" s="141" t="s">
        <v>134</v>
      </c>
      <c r="B174" s="49"/>
      <c r="C174" s="37" t="s">
        <v>170</v>
      </c>
      <c r="D174" s="37" t="s">
        <v>164</v>
      </c>
      <c r="E174" s="38"/>
      <c r="F174" s="39"/>
      <c r="G174" s="40">
        <f>G175</f>
        <v>660</v>
      </c>
      <c r="H174" s="40">
        <f>H175</f>
        <v>660</v>
      </c>
      <c r="I174" s="15"/>
    </row>
    <row r="175" spans="1:11" s="14" customFormat="1" ht="47.25">
      <c r="A175" s="157" t="s">
        <v>417</v>
      </c>
      <c r="B175" s="36"/>
      <c r="C175" s="37" t="s">
        <v>170</v>
      </c>
      <c r="D175" s="37" t="s">
        <v>164</v>
      </c>
      <c r="E175" s="38" t="s">
        <v>13</v>
      </c>
      <c r="F175" s="39"/>
      <c r="G175" s="40">
        <f>G176+G183</f>
        <v>660</v>
      </c>
      <c r="H175" s="40">
        <f>H176+H183</f>
        <v>660</v>
      </c>
      <c r="I175" s="15"/>
      <c r="J175" s="15">
        <f>G174+G466+G667</f>
        <v>2726</v>
      </c>
      <c r="K175" s="15">
        <f>H174+H466+H667</f>
        <v>2426</v>
      </c>
    </row>
    <row r="176" spans="1:9" s="14" customFormat="1" ht="15.75">
      <c r="A176" s="156" t="s">
        <v>92</v>
      </c>
      <c r="B176" s="41"/>
      <c r="C176" s="42" t="s">
        <v>170</v>
      </c>
      <c r="D176" s="42" t="s">
        <v>164</v>
      </c>
      <c r="E176" s="43" t="s">
        <v>14</v>
      </c>
      <c r="F176" s="44"/>
      <c r="G176" s="45">
        <f>G181+G177+G179</f>
        <v>510</v>
      </c>
      <c r="H176" s="45">
        <f>H181+H177+H179</f>
        <v>510</v>
      </c>
      <c r="I176" s="15"/>
    </row>
    <row r="177" spans="1:9" s="14" customFormat="1" ht="31.5">
      <c r="A177" s="155" t="s">
        <v>225</v>
      </c>
      <c r="B177" s="41"/>
      <c r="C177" s="42" t="s">
        <v>170</v>
      </c>
      <c r="D177" s="42" t="s">
        <v>164</v>
      </c>
      <c r="E177" s="43" t="s">
        <v>14</v>
      </c>
      <c r="F177" s="44" t="s">
        <v>188</v>
      </c>
      <c r="G177" s="45">
        <f>G178</f>
        <v>200</v>
      </c>
      <c r="H177" s="45">
        <f>H178</f>
        <v>200</v>
      </c>
      <c r="I177" s="15"/>
    </row>
    <row r="178" spans="1:9" s="14" customFormat="1" ht="31.5">
      <c r="A178" s="155" t="s">
        <v>189</v>
      </c>
      <c r="B178" s="41"/>
      <c r="C178" s="42" t="s">
        <v>170</v>
      </c>
      <c r="D178" s="42" t="s">
        <v>164</v>
      </c>
      <c r="E178" s="43" t="s">
        <v>14</v>
      </c>
      <c r="F178" s="44" t="s">
        <v>187</v>
      </c>
      <c r="G178" s="45">
        <v>200</v>
      </c>
      <c r="H178" s="45">
        <v>200</v>
      </c>
      <c r="I178" s="15"/>
    </row>
    <row r="179" spans="1:9" ht="31.5">
      <c r="A179" s="163" t="s">
        <v>190</v>
      </c>
      <c r="B179" s="41"/>
      <c r="C179" s="42" t="s">
        <v>170</v>
      </c>
      <c r="D179" s="42" t="s">
        <v>164</v>
      </c>
      <c r="E179" s="43" t="s">
        <v>14</v>
      </c>
      <c r="F179" s="44" t="s">
        <v>178</v>
      </c>
      <c r="G179" s="45">
        <f>G180</f>
        <v>10</v>
      </c>
      <c r="H179" s="45">
        <f>H180</f>
        <v>10</v>
      </c>
      <c r="I179" s="15"/>
    </row>
    <row r="180" spans="1:9" ht="15.75">
      <c r="A180" s="128" t="s">
        <v>191</v>
      </c>
      <c r="B180" s="41"/>
      <c r="C180" s="42" t="s">
        <v>170</v>
      </c>
      <c r="D180" s="42" t="s">
        <v>164</v>
      </c>
      <c r="E180" s="43" t="s">
        <v>14</v>
      </c>
      <c r="F180" s="44" t="s">
        <v>192</v>
      </c>
      <c r="G180" s="45">
        <v>10</v>
      </c>
      <c r="H180" s="45">
        <v>10</v>
      </c>
      <c r="I180" s="15"/>
    </row>
    <row r="181" spans="1:9" ht="15.75">
      <c r="A181" s="156" t="s">
        <v>90</v>
      </c>
      <c r="B181" s="41"/>
      <c r="C181" s="42" t="s">
        <v>170</v>
      </c>
      <c r="D181" s="42" t="s">
        <v>164</v>
      </c>
      <c r="E181" s="43" t="s">
        <v>14</v>
      </c>
      <c r="F181" s="44" t="s">
        <v>87</v>
      </c>
      <c r="G181" s="45">
        <f>G182</f>
        <v>300</v>
      </c>
      <c r="H181" s="45">
        <f>H182</f>
        <v>300</v>
      </c>
      <c r="I181" s="15"/>
    </row>
    <row r="182" spans="1:9" ht="47.25">
      <c r="A182" s="156" t="s">
        <v>227</v>
      </c>
      <c r="B182" s="41"/>
      <c r="C182" s="42" t="s">
        <v>170</v>
      </c>
      <c r="D182" s="42" t="s">
        <v>164</v>
      </c>
      <c r="E182" s="43" t="s">
        <v>14</v>
      </c>
      <c r="F182" s="44" t="s">
        <v>88</v>
      </c>
      <c r="G182" s="45">
        <v>300</v>
      </c>
      <c r="H182" s="45">
        <v>300</v>
      </c>
      <c r="I182" s="15"/>
    </row>
    <row r="183" spans="1:9" ht="31.5">
      <c r="A183" s="156" t="s">
        <v>481</v>
      </c>
      <c r="B183" s="41"/>
      <c r="C183" s="42" t="s">
        <v>170</v>
      </c>
      <c r="D183" s="42" t="s">
        <v>164</v>
      </c>
      <c r="E183" s="43" t="s">
        <v>482</v>
      </c>
      <c r="F183" s="44"/>
      <c r="G183" s="45">
        <f>G184</f>
        <v>150</v>
      </c>
      <c r="H183" s="45">
        <f>H184</f>
        <v>150</v>
      </c>
      <c r="I183" s="15"/>
    </row>
    <row r="184" spans="1:9" ht="15.75">
      <c r="A184" s="156" t="s">
        <v>90</v>
      </c>
      <c r="B184" s="41"/>
      <c r="C184" s="42" t="s">
        <v>170</v>
      </c>
      <c r="D184" s="42" t="s">
        <v>164</v>
      </c>
      <c r="E184" s="43" t="s">
        <v>482</v>
      </c>
      <c r="F184" s="44" t="s">
        <v>87</v>
      </c>
      <c r="G184" s="45">
        <f>G185</f>
        <v>150</v>
      </c>
      <c r="H184" s="45">
        <f>H185</f>
        <v>150</v>
      </c>
      <c r="I184" s="15"/>
    </row>
    <row r="185" spans="1:9" ht="47.25">
      <c r="A185" s="156" t="s">
        <v>227</v>
      </c>
      <c r="B185" s="41"/>
      <c r="C185" s="42" t="s">
        <v>170</v>
      </c>
      <c r="D185" s="42" t="s">
        <v>164</v>
      </c>
      <c r="E185" s="43" t="s">
        <v>482</v>
      </c>
      <c r="F185" s="44" t="s">
        <v>88</v>
      </c>
      <c r="G185" s="45">
        <v>150</v>
      </c>
      <c r="H185" s="45">
        <v>150</v>
      </c>
      <c r="I185" s="15"/>
    </row>
    <row r="186" spans="1:9" ht="15.75">
      <c r="A186" s="152" t="s">
        <v>154</v>
      </c>
      <c r="B186" s="51"/>
      <c r="C186" s="37" t="s">
        <v>127</v>
      </c>
      <c r="D186" s="37"/>
      <c r="E186" s="43"/>
      <c r="F186" s="44"/>
      <c r="G186" s="40">
        <f>G187</f>
        <v>220</v>
      </c>
      <c r="H186" s="40">
        <f>H187</f>
        <v>220</v>
      </c>
      <c r="I186" s="15"/>
    </row>
    <row r="187" spans="1:11" ht="15.75">
      <c r="A187" s="164" t="s">
        <v>124</v>
      </c>
      <c r="B187" s="71"/>
      <c r="C187" s="37" t="s">
        <v>127</v>
      </c>
      <c r="D187" s="37" t="s">
        <v>157</v>
      </c>
      <c r="E187" s="38"/>
      <c r="F187" s="39"/>
      <c r="G187" s="40">
        <f>G188</f>
        <v>220</v>
      </c>
      <c r="H187" s="40">
        <f>H188</f>
        <v>220</v>
      </c>
      <c r="I187" s="15"/>
      <c r="J187" s="98">
        <f>G187+G570</f>
        <v>662</v>
      </c>
      <c r="K187" s="98">
        <f>H187+H570</f>
        <v>662</v>
      </c>
    </row>
    <row r="188" spans="1:9" s="31" customFormat="1" ht="31.5">
      <c r="A188" s="152" t="s">
        <v>483</v>
      </c>
      <c r="B188" s="71"/>
      <c r="C188" s="37" t="s">
        <v>127</v>
      </c>
      <c r="D188" s="37" t="s">
        <v>157</v>
      </c>
      <c r="E188" s="38" t="s">
        <v>22</v>
      </c>
      <c r="F188" s="39"/>
      <c r="G188" s="40">
        <f aca="true" t="shared" si="7" ref="G188:H190">G190</f>
        <v>220</v>
      </c>
      <c r="H188" s="40">
        <f t="shared" si="7"/>
        <v>220</v>
      </c>
      <c r="I188" s="15"/>
    </row>
    <row r="189" spans="1:9" ht="31.5">
      <c r="A189" s="161" t="s">
        <v>299</v>
      </c>
      <c r="B189" s="71"/>
      <c r="C189" s="37" t="s">
        <v>127</v>
      </c>
      <c r="D189" s="37" t="s">
        <v>157</v>
      </c>
      <c r="E189" s="38" t="s">
        <v>277</v>
      </c>
      <c r="F189" s="39"/>
      <c r="G189" s="40">
        <f t="shared" si="7"/>
        <v>220</v>
      </c>
      <c r="H189" s="40">
        <f t="shared" si="7"/>
        <v>220</v>
      </c>
      <c r="I189" s="15"/>
    </row>
    <row r="190" spans="1:9" ht="15.75">
      <c r="A190" s="156" t="s">
        <v>279</v>
      </c>
      <c r="B190" s="51"/>
      <c r="C190" s="42" t="s">
        <v>127</v>
      </c>
      <c r="D190" s="42" t="s">
        <v>157</v>
      </c>
      <c r="E190" s="43" t="s">
        <v>278</v>
      </c>
      <c r="F190" s="44"/>
      <c r="G190" s="45">
        <f t="shared" si="7"/>
        <v>220</v>
      </c>
      <c r="H190" s="45">
        <f t="shared" si="7"/>
        <v>220</v>
      </c>
      <c r="I190" s="15"/>
    </row>
    <row r="191" spans="1:9" ht="15.75">
      <c r="A191" s="156" t="s">
        <v>89</v>
      </c>
      <c r="B191" s="51"/>
      <c r="C191" s="42" t="s">
        <v>127</v>
      </c>
      <c r="D191" s="42" t="s">
        <v>157</v>
      </c>
      <c r="E191" s="43" t="s">
        <v>278</v>
      </c>
      <c r="F191" s="44" t="s">
        <v>85</v>
      </c>
      <c r="G191" s="45">
        <f>G192</f>
        <v>220</v>
      </c>
      <c r="H191" s="45">
        <f>H192</f>
        <v>220</v>
      </c>
      <c r="I191" s="15"/>
    </row>
    <row r="192" spans="1:9" ht="31.5">
      <c r="A192" s="156" t="s">
        <v>84</v>
      </c>
      <c r="B192" s="51"/>
      <c r="C192" s="42" t="s">
        <v>127</v>
      </c>
      <c r="D192" s="42" t="s">
        <v>157</v>
      </c>
      <c r="E192" s="43" t="s">
        <v>278</v>
      </c>
      <c r="F192" s="44" t="s">
        <v>86</v>
      </c>
      <c r="G192" s="45">
        <v>220</v>
      </c>
      <c r="H192" s="45">
        <v>220</v>
      </c>
      <c r="I192" s="15"/>
    </row>
    <row r="193" spans="1:9" ht="31.5">
      <c r="A193" s="195" t="s">
        <v>448</v>
      </c>
      <c r="B193" s="196" t="s">
        <v>181</v>
      </c>
      <c r="C193" s="197"/>
      <c r="D193" s="197"/>
      <c r="E193" s="198"/>
      <c r="F193" s="199"/>
      <c r="G193" s="200">
        <f>G194+G208+G216</f>
        <v>27370.600000000002</v>
      </c>
      <c r="H193" s="200">
        <f>H194+H208+H216</f>
        <v>27885.100000000002</v>
      </c>
      <c r="I193" s="113"/>
    </row>
    <row r="194" spans="1:9" ht="15.75">
      <c r="A194" s="152" t="s">
        <v>131</v>
      </c>
      <c r="B194" s="59"/>
      <c r="C194" s="79" t="s">
        <v>156</v>
      </c>
      <c r="D194" s="79"/>
      <c r="E194" s="80"/>
      <c r="F194" s="81"/>
      <c r="G194" s="40">
        <f>G195+G203</f>
        <v>14251.400000000001</v>
      </c>
      <c r="H194" s="40">
        <f>H195+H203</f>
        <v>14765.900000000001</v>
      </c>
      <c r="I194" s="113"/>
    </row>
    <row r="195" spans="1:9" ht="31.5">
      <c r="A195" s="152" t="s">
        <v>153</v>
      </c>
      <c r="B195" s="46"/>
      <c r="C195" s="37" t="s">
        <v>156</v>
      </c>
      <c r="D195" s="37" t="s">
        <v>130</v>
      </c>
      <c r="E195" s="38" t="s">
        <v>175</v>
      </c>
      <c r="F195" s="39"/>
      <c r="G195" s="40">
        <f aca="true" t="shared" si="8" ref="G195:H197">G196</f>
        <v>13901.400000000001</v>
      </c>
      <c r="H195" s="40">
        <f t="shared" si="8"/>
        <v>14415.900000000001</v>
      </c>
      <c r="I195" s="113"/>
    </row>
    <row r="196" spans="1:9" ht="31.5">
      <c r="A196" s="152" t="s">
        <v>431</v>
      </c>
      <c r="B196" s="67"/>
      <c r="C196" s="37" t="s">
        <v>156</v>
      </c>
      <c r="D196" s="37" t="s">
        <v>130</v>
      </c>
      <c r="E196" s="68" t="s">
        <v>10</v>
      </c>
      <c r="F196" s="39"/>
      <c r="G196" s="40">
        <f t="shared" si="8"/>
        <v>13901.400000000001</v>
      </c>
      <c r="H196" s="40">
        <f t="shared" si="8"/>
        <v>14415.900000000001</v>
      </c>
      <c r="I196" s="113"/>
    </row>
    <row r="197" spans="1:9" ht="47.25">
      <c r="A197" s="152" t="s">
        <v>445</v>
      </c>
      <c r="B197" s="67"/>
      <c r="C197" s="37" t="s">
        <v>156</v>
      </c>
      <c r="D197" s="37" t="s">
        <v>130</v>
      </c>
      <c r="E197" s="38" t="s">
        <v>62</v>
      </c>
      <c r="F197" s="39"/>
      <c r="G197" s="40">
        <f t="shared" si="8"/>
        <v>13901.400000000001</v>
      </c>
      <c r="H197" s="40">
        <f t="shared" si="8"/>
        <v>14415.900000000001</v>
      </c>
      <c r="I197" s="113"/>
    </row>
    <row r="198" spans="1:9" ht="31.5">
      <c r="A198" s="156" t="s">
        <v>114</v>
      </c>
      <c r="B198" s="46"/>
      <c r="C198" s="42" t="s">
        <v>156</v>
      </c>
      <c r="D198" s="42" t="s">
        <v>130</v>
      </c>
      <c r="E198" s="43" t="s">
        <v>63</v>
      </c>
      <c r="F198" s="44"/>
      <c r="G198" s="45">
        <f>G199+G201</f>
        <v>13901.400000000001</v>
      </c>
      <c r="H198" s="45">
        <f>H199+H201</f>
        <v>14415.900000000001</v>
      </c>
      <c r="I198" s="113"/>
    </row>
    <row r="199" spans="1:9" ht="63">
      <c r="A199" s="155" t="s">
        <v>115</v>
      </c>
      <c r="B199" s="46"/>
      <c r="C199" s="42" t="s">
        <v>156</v>
      </c>
      <c r="D199" s="42" t="s">
        <v>130</v>
      </c>
      <c r="E199" s="43" t="s">
        <v>63</v>
      </c>
      <c r="F199" s="44" t="s">
        <v>198</v>
      </c>
      <c r="G199" s="45">
        <f>G200</f>
        <v>13054.2</v>
      </c>
      <c r="H199" s="45">
        <f>H200</f>
        <v>13568.7</v>
      </c>
      <c r="I199" s="113"/>
    </row>
    <row r="200" spans="1:9" ht="15.75">
      <c r="A200" s="155" t="s">
        <v>193</v>
      </c>
      <c r="B200" s="41"/>
      <c r="C200" s="42" t="s">
        <v>156</v>
      </c>
      <c r="D200" s="42" t="s">
        <v>130</v>
      </c>
      <c r="E200" s="43" t="s">
        <v>63</v>
      </c>
      <c r="F200" s="44" t="s">
        <v>194</v>
      </c>
      <c r="G200" s="45">
        <v>13054.2</v>
      </c>
      <c r="H200" s="45">
        <v>13568.7</v>
      </c>
      <c r="I200" s="113"/>
    </row>
    <row r="201" spans="1:9" ht="31.5">
      <c r="A201" s="155" t="s">
        <v>225</v>
      </c>
      <c r="B201" s="41"/>
      <c r="C201" s="42" t="s">
        <v>156</v>
      </c>
      <c r="D201" s="42" t="s">
        <v>130</v>
      </c>
      <c r="E201" s="43" t="s">
        <v>63</v>
      </c>
      <c r="F201" s="44" t="s">
        <v>188</v>
      </c>
      <c r="G201" s="45">
        <f>G202</f>
        <v>847.2</v>
      </c>
      <c r="H201" s="45">
        <f>H202</f>
        <v>847.2</v>
      </c>
      <c r="I201" s="113"/>
    </row>
    <row r="202" spans="1:9" ht="31.5">
      <c r="A202" s="155" t="s">
        <v>189</v>
      </c>
      <c r="B202" s="41"/>
      <c r="C202" s="42" t="s">
        <v>156</v>
      </c>
      <c r="D202" s="42" t="s">
        <v>130</v>
      </c>
      <c r="E202" s="43" t="s">
        <v>63</v>
      </c>
      <c r="F202" s="44" t="s">
        <v>187</v>
      </c>
      <c r="G202" s="45">
        <v>847.2</v>
      </c>
      <c r="H202" s="45">
        <v>847.2</v>
      </c>
      <c r="I202" s="113"/>
    </row>
    <row r="203" spans="1:9" ht="15.75">
      <c r="A203" s="152" t="s">
        <v>163</v>
      </c>
      <c r="B203" s="46"/>
      <c r="C203" s="37" t="s">
        <v>156</v>
      </c>
      <c r="D203" s="37" t="s">
        <v>155</v>
      </c>
      <c r="E203" s="38"/>
      <c r="F203" s="39"/>
      <c r="G203" s="40">
        <f aca="true" t="shared" si="9" ref="G203:H206">G204</f>
        <v>350</v>
      </c>
      <c r="H203" s="40">
        <f t="shared" si="9"/>
        <v>350</v>
      </c>
      <c r="I203" s="113"/>
    </row>
    <row r="204" spans="1:9" ht="15.75">
      <c r="A204" s="152" t="s">
        <v>324</v>
      </c>
      <c r="B204" s="49"/>
      <c r="C204" s="37" t="s">
        <v>156</v>
      </c>
      <c r="D204" s="37" t="s">
        <v>155</v>
      </c>
      <c r="E204" s="38" t="s">
        <v>64</v>
      </c>
      <c r="F204" s="39"/>
      <c r="G204" s="40">
        <f t="shared" si="9"/>
        <v>350</v>
      </c>
      <c r="H204" s="40">
        <f t="shared" si="9"/>
        <v>350</v>
      </c>
      <c r="I204" s="113"/>
    </row>
    <row r="205" spans="1:9" ht="31.5">
      <c r="A205" s="156" t="s">
        <v>570</v>
      </c>
      <c r="B205" s="82"/>
      <c r="C205" s="42" t="s">
        <v>156</v>
      </c>
      <c r="D205" s="42" t="s">
        <v>155</v>
      </c>
      <c r="E205" s="43" t="s">
        <v>65</v>
      </c>
      <c r="F205" s="51"/>
      <c r="G205" s="45">
        <f t="shared" si="9"/>
        <v>350</v>
      </c>
      <c r="H205" s="45">
        <f t="shared" si="9"/>
        <v>350</v>
      </c>
      <c r="I205" s="113"/>
    </row>
    <row r="206" spans="1:9" ht="15.75">
      <c r="A206" s="156" t="s">
        <v>90</v>
      </c>
      <c r="B206" s="82"/>
      <c r="C206" s="42" t="s">
        <v>156</v>
      </c>
      <c r="D206" s="42" t="s">
        <v>155</v>
      </c>
      <c r="E206" s="43" t="s">
        <v>65</v>
      </c>
      <c r="F206" s="51">
        <v>800</v>
      </c>
      <c r="G206" s="45">
        <f t="shared" si="9"/>
        <v>350</v>
      </c>
      <c r="H206" s="45">
        <f t="shared" si="9"/>
        <v>350</v>
      </c>
      <c r="I206" s="15"/>
    </row>
    <row r="207" spans="1:9" ht="15.75">
      <c r="A207" s="156" t="s">
        <v>396</v>
      </c>
      <c r="B207" s="82"/>
      <c r="C207" s="42" t="s">
        <v>156</v>
      </c>
      <c r="D207" s="42" t="s">
        <v>155</v>
      </c>
      <c r="E207" s="43" t="s">
        <v>65</v>
      </c>
      <c r="F207" s="51">
        <v>870</v>
      </c>
      <c r="G207" s="45">
        <v>350</v>
      </c>
      <c r="H207" s="45">
        <v>350</v>
      </c>
      <c r="I207" s="15"/>
    </row>
    <row r="208" spans="1:9" ht="15.75">
      <c r="A208" s="152" t="s">
        <v>154</v>
      </c>
      <c r="B208" s="51"/>
      <c r="C208" s="37" t="s">
        <v>127</v>
      </c>
      <c r="D208" s="37"/>
      <c r="E208" s="43"/>
      <c r="F208" s="44"/>
      <c r="G208" s="40">
        <f aca="true" t="shared" si="10" ref="G208:H210">G209</f>
        <v>964</v>
      </c>
      <c r="H208" s="40">
        <f t="shared" si="10"/>
        <v>964</v>
      </c>
      <c r="I208" s="15"/>
    </row>
    <row r="209" spans="1:9" ht="15.75">
      <c r="A209" s="152" t="s">
        <v>165</v>
      </c>
      <c r="B209" s="51"/>
      <c r="C209" s="37" t="s">
        <v>127</v>
      </c>
      <c r="D209" s="37" t="s">
        <v>156</v>
      </c>
      <c r="E209" s="38"/>
      <c r="F209" s="39"/>
      <c r="G209" s="40">
        <f t="shared" si="10"/>
        <v>964</v>
      </c>
      <c r="H209" s="40">
        <f t="shared" si="10"/>
        <v>964</v>
      </c>
      <c r="I209" s="15"/>
    </row>
    <row r="210" spans="1:9" ht="15.75">
      <c r="A210" s="167" t="s">
        <v>23</v>
      </c>
      <c r="B210" s="51"/>
      <c r="C210" s="37" t="s">
        <v>180</v>
      </c>
      <c r="D210" s="37" t="s">
        <v>156</v>
      </c>
      <c r="E210" s="38" t="s">
        <v>24</v>
      </c>
      <c r="F210" s="44"/>
      <c r="G210" s="40">
        <f t="shared" si="10"/>
        <v>964</v>
      </c>
      <c r="H210" s="40">
        <f t="shared" si="10"/>
        <v>964</v>
      </c>
      <c r="I210" s="15"/>
    </row>
    <row r="211" spans="1:9" ht="15.75">
      <c r="A211" s="153" t="s">
        <v>214</v>
      </c>
      <c r="B211" s="51"/>
      <c r="C211" s="42" t="s">
        <v>127</v>
      </c>
      <c r="D211" s="42" t="s">
        <v>156</v>
      </c>
      <c r="E211" s="43" t="s">
        <v>213</v>
      </c>
      <c r="F211" s="44"/>
      <c r="G211" s="45">
        <f>G212+G214</f>
        <v>964</v>
      </c>
      <c r="H211" s="45">
        <f>H212+H214</f>
        <v>964</v>
      </c>
      <c r="I211" s="15"/>
    </row>
    <row r="212" spans="1:9" ht="31.5">
      <c r="A212" s="155" t="s">
        <v>225</v>
      </c>
      <c r="B212" s="51"/>
      <c r="C212" s="42" t="s">
        <v>127</v>
      </c>
      <c r="D212" s="42" t="s">
        <v>156</v>
      </c>
      <c r="E212" s="43" t="s">
        <v>213</v>
      </c>
      <c r="F212" s="44" t="s">
        <v>188</v>
      </c>
      <c r="G212" s="45">
        <f>SUM(G213)</f>
        <v>14.3</v>
      </c>
      <c r="H212" s="45">
        <f>SUM(H213)</f>
        <v>14.3</v>
      </c>
      <c r="I212" s="15"/>
    </row>
    <row r="213" spans="1:9" ht="31.5">
      <c r="A213" s="139" t="s">
        <v>189</v>
      </c>
      <c r="B213" s="51"/>
      <c r="C213" s="42" t="s">
        <v>127</v>
      </c>
      <c r="D213" s="42" t="s">
        <v>156</v>
      </c>
      <c r="E213" s="43" t="s">
        <v>213</v>
      </c>
      <c r="F213" s="44" t="s">
        <v>187</v>
      </c>
      <c r="G213" s="45">
        <v>14.3</v>
      </c>
      <c r="H213" s="45">
        <v>14.3</v>
      </c>
      <c r="I213" s="15"/>
    </row>
    <row r="214" spans="1:9" ht="15.75">
      <c r="A214" s="156" t="s">
        <v>89</v>
      </c>
      <c r="B214" s="51"/>
      <c r="C214" s="42" t="s">
        <v>127</v>
      </c>
      <c r="D214" s="42" t="s">
        <v>156</v>
      </c>
      <c r="E214" s="43" t="s">
        <v>213</v>
      </c>
      <c r="F214" s="44" t="s">
        <v>85</v>
      </c>
      <c r="G214" s="45">
        <f>SUM(G215)</f>
        <v>949.7</v>
      </c>
      <c r="H214" s="45">
        <f>SUM(H215)</f>
        <v>949.7</v>
      </c>
      <c r="I214" s="15"/>
    </row>
    <row r="215" spans="1:9" s="31" customFormat="1" ht="15.75">
      <c r="A215" s="156" t="s">
        <v>405</v>
      </c>
      <c r="B215" s="51"/>
      <c r="C215" s="42" t="s">
        <v>127</v>
      </c>
      <c r="D215" s="42" t="s">
        <v>156</v>
      </c>
      <c r="E215" s="43" t="s">
        <v>213</v>
      </c>
      <c r="F215" s="44" t="s">
        <v>404</v>
      </c>
      <c r="G215" s="45">
        <v>949.7</v>
      </c>
      <c r="H215" s="45">
        <v>949.7</v>
      </c>
      <c r="I215" s="15"/>
    </row>
    <row r="216" spans="1:9" s="31" customFormat="1" ht="15.75">
      <c r="A216" s="167" t="s">
        <v>110</v>
      </c>
      <c r="B216" s="51"/>
      <c r="C216" s="37" t="s">
        <v>122</v>
      </c>
      <c r="D216" s="37"/>
      <c r="E216" s="38"/>
      <c r="F216" s="39"/>
      <c r="G216" s="40">
        <f aca="true" t="shared" si="11" ref="G216:H221">G217</f>
        <v>12155.2</v>
      </c>
      <c r="H216" s="40">
        <f t="shared" si="11"/>
        <v>12155.2</v>
      </c>
      <c r="I216" s="15"/>
    </row>
    <row r="217" spans="1:9" s="31" customFormat="1" ht="15.75">
      <c r="A217" s="167" t="s">
        <v>368</v>
      </c>
      <c r="B217" s="51"/>
      <c r="C217" s="37" t="s">
        <v>122</v>
      </c>
      <c r="D217" s="37" t="s">
        <v>156</v>
      </c>
      <c r="E217" s="38"/>
      <c r="F217" s="39"/>
      <c r="G217" s="40">
        <f t="shared" si="11"/>
        <v>12155.2</v>
      </c>
      <c r="H217" s="40">
        <f t="shared" si="11"/>
        <v>12155.2</v>
      </c>
      <c r="I217" s="15"/>
    </row>
    <row r="218" spans="1:9" s="31" customFormat="1" ht="31.5">
      <c r="A218" s="152" t="s">
        <v>431</v>
      </c>
      <c r="B218" s="67"/>
      <c r="C218" s="37" t="s">
        <v>122</v>
      </c>
      <c r="D218" s="37" t="s">
        <v>156</v>
      </c>
      <c r="E218" s="68" t="s">
        <v>10</v>
      </c>
      <c r="F218" s="44"/>
      <c r="G218" s="40">
        <f t="shared" si="11"/>
        <v>12155.2</v>
      </c>
      <c r="H218" s="40">
        <f t="shared" si="11"/>
        <v>12155.2</v>
      </c>
      <c r="I218" s="15"/>
    </row>
    <row r="219" spans="1:9" s="31" customFormat="1" ht="31.5">
      <c r="A219" s="152" t="s">
        <v>446</v>
      </c>
      <c r="B219" s="51"/>
      <c r="C219" s="37" t="s">
        <v>122</v>
      </c>
      <c r="D219" s="37" t="s">
        <v>156</v>
      </c>
      <c r="E219" s="38" t="s">
        <v>60</v>
      </c>
      <c r="F219" s="39"/>
      <c r="G219" s="40">
        <f t="shared" si="11"/>
        <v>12155.2</v>
      </c>
      <c r="H219" s="40">
        <f t="shared" si="11"/>
        <v>12155.2</v>
      </c>
      <c r="I219" s="15"/>
    </row>
    <row r="220" spans="1:9" s="31" customFormat="1" ht="15.75">
      <c r="A220" s="156" t="s">
        <v>101</v>
      </c>
      <c r="B220" s="51"/>
      <c r="C220" s="42" t="s">
        <v>122</v>
      </c>
      <c r="D220" s="42" t="s">
        <v>156</v>
      </c>
      <c r="E220" s="43" t="s">
        <v>59</v>
      </c>
      <c r="F220" s="44"/>
      <c r="G220" s="45">
        <f t="shared" si="11"/>
        <v>12155.2</v>
      </c>
      <c r="H220" s="45">
        <f t="shared" si="11"/>
        <v>12155.2</v>
      </c>
      <c r="I220" s="15"/>
    </row>
    <row r="221" spans="1:9" s="31" customFormat="1" ht="15.75">
      <c r="A221" s="156" t="s">
        <v>110</v>
      </c>
      <c r="B221" s="51"/>
      <c r="C221" s="42" t="s">
        <v>122</v>
      </c>
      <c r="D221" s="42" t="s">
        <v>156</v>
      </c>
      <c r="E221" s="43" t="s">
        <v>59</v>
      </c>
      <c r="F221" s="44" t="s">
        <v>112</v>
      </c>
      <c r="G221" s="45">
        <f t="shared" si="11"/>
        <v>12155.2</v>
      </c>
      <c r="H221" s="45">
        <f t="shared" si="11"/>
        <v>12155.2</v>
      </c>
      <c r="I221" s="15"/>
    </row>
    <row r="222" spans="1:9" ht="15.75">
      <c r="A222" s="156" t="s">
        <v>111</v>
      </c>
      <c r="B222" s="51"/>
      <c r="C222" s="42" t="s">
        <v>122</v>
      </c>
      <c r="D222" s="42" t="s">
        <v>156</v>
      </c>
      <c r="E222" s="43" t="s">
        <v>59</v>
      </c>
      <c r="F222" s="44" t="s">
        <v>113</v>
      </c>
      <c r="G222" s="45">
        <v>12155.2</v>
      </c>
      <c r="H222" s="45">
        <v>12155.2</v>
      </c>
      <c r="I222" s="15"/>
    </row>
    <row r="223" spans="1:9" ht="31.5">
      <c r="A223" s="195" t="s">
        <v>449</v>
      </c>
      <c r="B223" s="196" t="s">
        <v>183</v>
      </c>
      <c r="C223" s="201"/>
      <c r="D223" s="201"/>
      <c r="E223" s="202"/>
      <c r="F223" s="201"/>
      <c r="G223" s="200">
        <f>G224</f>
        <v>4275.2</v>
      </c>
      <c r="H223" s="200">
        <f>H224</f>
        <v>4401.9</v>
      </c>
      <c r="I223" s="15"/>
    </row>
    <row r="224" spans="1:9" ht="15.75">
      <c r="A224" s="152" t="s">
        <v>131</v>
      </c>
      <c r="B224" s="49"/>
      <c r="C224" s="37" t="s">
        <v>156</v>
      </c>
      <c r="D224" s="42"/>
      <c r="E224" s="43" t="s">
        <v>175</v>
      </c>
      <c r="F224" s="42"/>
      <c r="G224" s="40">
        <f>G225+G237</f>
        <v>4275.2</v>
      </c>
      <c r="H224" s="40">
        <f>H225+H237</f>
        <v>4401.9</v>
      </c>
      <c r="I224" s="15"/>
    </row>
    <row r="225" spans="1:9" ht="47.25">
      <c r="A225" s="152" t="s">
        <v>151</v>
      </c>
      <c r="B225" s="51"/>
      <c r="C225" s="37" t="s">
        <v>156</v>
      </c>
      <c r="D225" s="37" t="s">
        <v>157</v>
      </c>
      <c r="E225" s="38" t="s">
        <v>175</v>
      </c>
      <c r="F225" s="52"/>
      <c r="G225" s="53">
        <f>G226</f>
        <v>3555.2</v>
      </c>
      <c r="H225" s="53">
        <f>H226</f>
        <v>3681.9</v>
      </c>
      <c r="I225" s="15"/>
    </row>
    <row r="226" spans="1:11" ht="31.5">
      <c r="A226" s="152" t="s">
        <v>450</v>
      </c>
      <c r="B226" s="51"/>
      <c r="C226" s="37" t="s">
        <v>156</v>
      </c>
      <c r="D226" s="37" t="s">
        <v>157</v>
      </c>
      <c r="E226" s="38" t="s">
        <v>67</v>
      </c>
      <c r="F226" s="52"/>
      <c r="G226" s="53">
        <f>G227+G231</f>
        <v>3555.2</v>
      </c>
      <c r="H226" s="53">
        <f>H227+H231</f>
        <v>3681.9</v>
      </c>
      <c r="I226" s="15"/>
      <c r="J226" s="98">
        <f>G225+G231</f>
        <v>5358.3</v>
      </c>
      <c r="K226" s="98">
        <f>H225+H231</f>
        <v>5541.6</v>
      </c>
    </row>
    <row r="227" spans="1:9" ht="31.5">
      <c r="A227" s="152" t="s">
        <v>580</v>
      </c>
      <c r="B227" s="71"/>
      <c r="C227" s="37" t="s">
        <v>156</v>
      </c>
      <c r="D227" s="37" t="s">
        <v>157</v>
      </c>
      <c r="E227" s="38" t="s">
        <v>68</v>
      </c>
      <c r="F227" s="52"/>
      <c r="G227" s="53">
        <f aca="true" t="shared" si="12" ref="G227:H229">G228</f>
        <v>1752.1</v>
      </c>
      <c r="H227" s="53">
        <f t="shared" si="12"/>
        <v>1822.2</v>
      </c>
      <c r="I227" s="15"/>
    </row>
    <row r="228" spans="1:9" ht="31.5">
      <c r="A228" s="156" t="s">
        <v>102</v>
      </c>
      <c r="B228" s="51"/>
      <c r="C228" s="42" t="s">
        <v>156</v>
      </c>
      <c r="D228" s="42" t="s">
        <v>157</v>
      </c>
      <c r="E228" s="43" t="s">
        <v>69</v>
      </c>
      <c r="F228" s="50"/>
      <c r="G228" s="54">
        <f t="shared" si="12"/>
        <v>1752.1</v>
      </c>
      <c r="H228" s="54">
        <f t="shared" si="12"/>
        <v>1822.2</v>
      </c>
      <c r="I228" s="15"/>
    </row>
    <row r="229" spans="1:9" ht="63">
      <c r="A229" s="155" t="s">
        <v>115</v>
      </c>
      <c r="B229" s="51"/>
      <c r="C229" s="42" t="s">
        <v>156</v>
      </c>
      <c r="D229" s="42" t="s">
        <v>157</v>
      </c>
      <c r="E229" s="43" t="s">
        <v>69</v>
      </c>
      <c r="F229" s="44" t="s">
        <v>198</v>
      </c>
      <c r="G229" s="54">
        <f t="shared" si="12"/>
        <v>1752.1</v>
      </c>
      <c r="H229" s="54">
        <f t="shared" si="12"/>
        <v>1822.2</v>
      </c>
      <c r="I229" s="15"/>
    </row>
    <row r="230" spans="1:9" ht="15.75">
      <c r="A230" s="155" t="s">
        <v>193</v>
      </c>
      <c r="B230" s="51"/>
      <c r="C230" s="42" t="s">
        <v>156</v>
      </c>
      <c r="D230" s="42" t="s">
        <v>157</v>
      </c>
      <c r="E230" s="43" t="s">
        <v>69</v>
      </c>
      <c r="F230" s="44" t="s">
        <v>194</v>
      </c>
      <c r="G230" s="45">
        <v>1752.1</v>
      </c>
      <c r="H230" s="45">
        <v>1822.2</v>
      </c>
      <c r="I230" s="15"/>
    </row>
    <row r="231" spans="1:9" ht="31.5">
      <c r="A231" s="157" t="s">
        <v>449</v>
      </c>
      <c r="B231" s="71"/>
      <c r="C231" s="37" t="s">
        <v>156</v>
      </c>
      <c r="D231" s="37" t="s">
        <v>157</v>
      </c>
      <c r="E231" s="38" t="s">
        <v>581</v>
      </c>
      <c r="F231" s="39"/>
      <c r="G231" s="40">
        <f>G232</f>
        <v>1803.1000000000001</v>
      </c>
      <c r="H231" s="40">
        <f>H232</f>
        <v>1859.7</v>
      </c>
      <c r="I231" s="15"/>
    </row>
    <row r="232" spans="1:9" ht="31.5">
      <c r="A232" s="156" t="s">
        <v>102</v>
      </c>
      <c r="B232" s="51"/>
      <c r="C232" s="42" t="s">
        <v>156</v>
      </c>
      <c r="D232" s="42" t="s">
        <v>157</v>
      </c>
      <c r="E232" s="43" t="s">
        <v>582</v>
      </c>
      <c r="F232" s="50"/>
      <c r="G232" s="54">
        <f>G233+G235</f>
        <v>1803.1000000000001</v>
      </c>
      <c r="H232" s="54">
        <f>H233+H235</f>
        <v>1859.7</v>
      </c>
      <c r="I232" s="15"/>
    </row>
    <row r="233" spans="1:9" ht="63">
      <c r="A233" s="155" t="s">
        <v>115</v>
      </c>
      <c r="B233" s="51"/>
      <c r="C233" s="42" t="s">
        <v>156</v>
      </c>
      <c r="D233" s="42" t="s">
        <v>157</v>
      </c>
      <c r="E233" s="43" t="s">
        <v>582</v>
      </c>
      <c r="F233" s="44" t="s">
        <v>198</v>
      </c>
      <c r="G233" s="54">
        <f>G234</f>
        <v>1620.4</v>
      </c>
      <c r="H233" s="54">
        <f>H234</f>
        <v>1677</v>
      </c>
      <c r="I233" s="15"/>
    </row>
    <row r="234" spans="1:9" ht="15.75">
      <c r="A234" s="155" t="s">
        <v>193</v>
      </c>
      <c r="B234" s="51"/>
      <c r="C234" s="42" t="s">
        <v>156</v>
      </c>
      <c r="D234" s="42" t="s">
        <v>157</v>
      </c>
      <c r="E234" s="43" t="s">
        <v>582</v>
      </c>
      <c r="F234" s="44" t="s">
        <v>194</v>
      </c>
      <c r="G234" s="45">
        <v>1620.4</v>
      </c>
      <c r="H234" s="45">
        <v>1677</v>
      </c>
      <c r="I234" s="15"/>
    </row>
    <row r="235" spans="1:9" ht="31.5">
      <c r="A235" s="155" t="s">
        <v>225</v>
      </c>
      <c r="B235" s="41"/>
      <c r="C235" s="42" t="s">
        <v>156</v>
      </c>
      <c r="D235" s="42" t="s">
        <v>157</v>
      </c>
      <c r="E235" s="43" t="s">
        <v>582</v>
      </c>
      <c r="F235" s="44" t="s">
        <v>188</v>
      </c>
      <c r="G235" s="45">
        <f>G236</f>
        <v>182.7</v>
      </c>
      <c r="H235" s="45">
        <f>H236</f>
        <v>182.7</v>
      </c>
      <c r="I235" s="15"/>
    </row>
    <row r="236" spans="1:9" ht="31.5">
      <c r="A236" s="139" t="s">
        <v>189</v>
      </c>
      <c r="B236" s="41"/>
      <c r="C236" s="42" t="s">
        <v>156</v>
      </c>
      <c r="D236" s="42" t="s">
        <v>157</v>
      </c>
      <c r="E236" s="43" t="s">
        <v>582</v>
      </c>
      <c r="F236" s="44" t="s">
        <v>187</v>
      </c>
      <c r="G236" s="45">
        <v>182.7</v>
      </c>
      <c r="H236" s="45">
        <v>182.7</v>
      </c>
      <c r="I236" s="15"/>
    </row>
    <row r="237" spans="1:9" s="30" customFormat="1" ht="15.75">
      <c r="A237" s="152" t="s">
        <v>140</v>
      </c>
      <c r="B237" s="36"/>
      <c r="C237" s="37" t="s">
        <v>156</v>
      </c>
      <c r="D237" s="37" t="s">
        <v>122</v>
      </c>
      <c r="E237" s="38"/>
      <c r="F237" s="39"/>
      <c r="G237" s="40">
        <f>G239</f>
        <v>720</v>
      </c>
      <c r="H237" s="40">
        <f>H239</f>
        <v>720</v>
      </c>
      <c r="I237" s="15"/>
    </row>
    <row r="238" spans="1:9" s="30" customFormat="1" ht="31.5">
      <c r="A238" s="152" t="s">
        <v>450</v>
      </c>
      <c r="B238" s="36"/>
      <c r="C238" s="37" t="s">
        <v>156</v>
      </c>
      <c r="D238" s="37" t="s">
        <v>122</v>
      </c>
      <c r="E238" s="38" t="s">
        <v>67</v>
      </c>
      <c r="F238" s="39"/>
      <c r="G238" s="40">
        <f aca="true" t="shared" si="13" ref="G238:H240">G239</f>
        <v>720</v>
      </c>
      <c r="H238" s="40">
        <f t="shared" si="13"/>
        <v>720</v>
      </c>
      <c r="I238" s="15"/>
    </row>
    <row r="239" spans="1:9" s="30" customFormat="1" ht="31.5">
      <c r="A239" s="156" t="s">
        <v>91</v>
      </c>
      <c r="B239" s="41"/>
      <c r="C239" s="42" t="s">
        <v>156</v>
      </c>
      <c r="D239" s="42" t="s">
        <v>122</v>
      </c>
      <c r="E239" s="43" t="s">
        <v>583</v>
      </c>
      <c r="F239" s="44"/>
      <c r="G239" s="45">
        <f t="shared" si="13"/>
        <v>720</v>
      </c>
      <c r="H239" s="45">
        <f t="shared" si="13"/>
        <v>720</v>
      </c>
      <c r="I239" s="15"/>
    </row>
    <row r="240" spans="1:9" s="30" customFormat="1" ht="63">
      <c r="A240" s="155" t="s">
        <v>115</v>
      </c>
      <c r="B240" s="41"/>
      <c r="C240" s="42" t="s">
        <v>156</v>
      </c>
      <c r="D240" s="42" t="s">
        <v>122</v>
      </c>
      <c r="E240" s="43" t="s">
        <v>583</v>
      </c>
      <c r="F240" s="44" t="s">
        <v>198</v>
      </c>
      <c r="G240" s="45">
        <f t="shared" si="13"/>
        <v>720</v>
      </c>
      <c r="H240" s="45">
        <f t="shared" si="13"/>
        <v>720</v>
      </c>
      <c r="I240" s="15"/>
    </row>
    <row r="241" spans="1:9" s="30" customFormat="1" ht="15.75">
      <c r="A241" s="155" t="s">
        <v>193</v>
      </c>
      <c r="B241" s="41"/>
      <c r="C241" s="42" t="s">
        <v>156</v>
      </c>
      <c r="D241" s="42" t="s">
        <v>122</v>
      </c>
      <c r="E241" s="43" t="s">
        <v>583</v>
      </c>
      <c r="F241" s="44" t="s">
        <v>194</v>
      </c>
      <c r="G241" s="45">
        <v>720</v>
      </c>
      <c r="H241" s="45">
        <v>720</v>
      </c>
      <c r="I241" s="15"/>
    </row>
    <row r="242" spans="1:9" s="30" customFormat="1" ht="31.5">
      <c r="A242" s="195" t="s">
        <v>451</v>
      </c>
      <c r="B242" s="196" t="s">
        <v>174</v>
      </c>
      <c r="C242" s="201"/>
      <c r="D242" s="201"/>
      <c r="E242" s="202"/>
      <c r="F242" s="201"/>
      <c r="G242" s="200">
        <f>G243+G412</f>
        <v>802450.817</v>
      </c>
      <c r="H242" s="200">
        <f>H243+H412</f>
        <v>808948.796</v>
      </c>
      <c r="I242" s="15"/>
    </row>
    <row r="243" spans="1:9" ht="15.75">
      <c r="A243" s="152" t="s">
        <v>166</v>
      </c>
      <c r="B243" s="46"/>
      <c r="C243" s="37" t="s">
        <v>129</v>
      </c>
      <c r="D243" s="42"/>
      <c r="E243" s="43"/>
      <c r="F243" s="44"/>
      <c r="G243" s="53">
        <f>G244+G284+G339+G377+G381</f>
        <v>773677.1170000001</v>
      </c>
      <c r="H243" s="53">
        <f>H244+H284+H339+H377+H381</f>
        <v>779747.308</v>
      </c>
      <c r="I243" s="15"/>
    </row>
    <row r="244" spans="1:9" ht="15.75">
      <c r="A244" s="152" t="s">
        <v>150</v>
      </c>
      <c r="B244" s="46"/>
      <c r="C244" s="37" t="s">
        <v>129</v>
      </c>
      <c r="D244" s="37" t="s">
        <v>156</v>
      </c>
      <c r="E244" s="43"/>
      <c r="F244" s="44"/>
      <c r="G244" s="53">
        <f>G245+G280</f>
        <v>268317</v>
      </c>
      <c r="H244" s="53">
        <f>H245+H280</f>
        <v>274897.7</v>
      </c>
      <c r="I244" s="15"/>
    </row>
    <row r="245" spans="1:9" ht="31.5">
      <c r="A245" s="152" t="s">
        <v>486</v>
      </c>
      <c r="B245" s="49"/>
      <c r="C245" s="37" t="s">
        <v>129</v>
      </c>
      <c r="D245" s="37" t="s">
        <v>156</v>
      </c>
      <c r="E245" s="38" t="s">
        <v>11</v>
      </c>
      <c r="F245" s="39"/>
      <c r="G245" s="53">
        <f>G246</f>
        <v>268117</v>
      </c>
      <c r="H245" s="53">
        <f>H246</f>
        <v>274697.7</v>
      </c>
      <c r="I245" s="15"/>
    </row>
    <row r="246" spans="1:9" ht="31.5">
      <c r="A246" s="152" t="s">
        <v>487</v>
      </c>
      <c r="B246" s="49"/>
      <c r="C246" s="37" t="s">
        <v>129</v>
      </c>
      <c r="D246" s="37" t="s">
        <v>156</v>
      </c>
      <c r="E246" s="38" t="s">
        <v>12</v>
      </c>
      <c r="F246" s="39"/>
      <c r="G246" s="53">
        <f>G247+G250+G253+G256+G259+G262+G265+G268+G271+G274+G277</f>
        <v>268117</v>
      </c>
      <c r="H246" s="53">
        <f>H247+H250+H253+H256+H259+H262+H265+H268+H271+H274+H277</f>
        <v>274697.7</v>
      </c>
      <c r="I246" s="15"/>
    </row>
    <row r="247" spans="1:9" ht="15.75">
      <c r="A247" s="168" t="s">
        <v>103</v>
      </c>
      <c r="B247" s="46"/>
      <c r="C247" s="42" t="s">
        <v>129</v>
      </c>
      <c r="D247" s="42" t="s">
        <v>156</v>
      </c>
      <c r="E247" s="43" t="s">
        <v>27</v>
      </c>
      <c r="F247" s="44"/>
      <c r="G247" s="54">
        <f>G248</f>
        <v>112568.1</v>
      </c>
      <c r="H247" s="54">
        <f>H248</f>
        <v>116744.5</v>
      </c>
      <c r="I247" s="15"/>
    </row>
    <row r="248" spans="1:9" ht="31.5">
      <c r="A248" s="163" t="s">
        <v>190</v>
      </c>
      <c r="B248" s="46"/>
      <c r="C248" s="42" t="s">
        <v>129</v>
      </c>
      <c r="D248" s="42" t="s">
        <v>156</v>
      </c>
      <c r="E248" s="43" t="s">
        <v>27</v>
      </c>
      <c r="F248" s="44" t="s">
        <v>178</v>
      </c>
      <c r="G248" s="54">
        <f>G249</f>
        <v>112568.1</v>
      </c>
      <c r="H248" s="54">
        <f>H249</f>
        <v>116744.5</v>
      </c>
      <c r="I248" s="15"/>
    </row>
    <row r="249" spans="1:9" ht="15.75">
      <c r="A249" s="128" t="s">
        <v>191</v>
      </c>
      <c r="B249" s="46"/>
      <c r="C249" s="42" t="s">
        <v>129</v>
      </c>
      <c r="D249" s="42" t="s">
        <v>156</v>
      </c>
      <c r="E249" s="43" t="s">
        <v>27</v>
      </c>
      <c r="F249" s="44" t="s">
        <v>192</v>
      </c>
      <c r="G249" s="54">
        <v>112568.1</v>
      </c>
      <c r="H249" s="54">
        <v>116744.5</v>
      </c>
      <c r="I249" s="15"/>
    </row>
    <row r="250" spans="1:9" ht="15.75">
      <c r="A250" s="139" t="s">
        <v>215</v>
      </c>
      <c r="B250" s="46"/>
      <c r="C250" s="42" t="s">
        <v>129</v>
      </c>
      <c r="D250" s="42" t="s">
        <v>156</v>
      </c>
      <c r="E250" s="43" t="s">
        <v>216</v>
      </c>
      <c r="F250" s="44"/>
      <c r="G250" s="54">
        <f>G251</f>
        <v>620</v>
      </c>
      <c r="H250" s="54">
        <f>H251</f>
        <v>620</v>
      </c>
      <c r="I250" s="15"/>
    </row>
    <row r="251" spans="1:9" ht="31.5">
      <c r="A251" s="163" t="s">
        <v>190</v>
      </c>
      <c r="B251" s="46"/>
      <c r="C251" s="42" t="s">
        <v>129</v>
      </c>
      <c r="D251" s="42" t="s">
        <v>156</v>
      </c>
      <c r="E251" s="43" t="s">
        <v>216</v>
      </c>
      <c r="F251" s="44" t="s">
        <v>178</v>
      </c>
      <c r="G251" s="54">
        <f>G252</f>
        <v>620</v>
      </c>
      <c r="H251" s="54">
        <f>H252</f>
        <v>620</v>
      </c>
      <c r="I251" s="15"/>
    </row>
    <row r="252" spans="1:9" ht="15.75">
      <c r="A252" s="128" t="s">
        <v>191</v>
      </c>
      <c r="B252" s="46"/>
      <c r="C252" s="42" t="s">
        <v>129</v>
      </c>
      <c r="D252" s="42" t="s">
        <v>156</v>
      </c>
      <c r="E252" s="43" t="s">
        <v>216</v>
      </c>
      <c r="F252" s="44" t="s">
        <v>192</v>
      </c>
      <c r="G252" s="54">
        <v>620</v>
      </c>
      <c r="H252" s="54">
        <v>620</v>
      </c>
      <c r="I252" s="15"/>
    </row>
    <row r="253" spans="1:9" ht="15.75">
      <c r="A253" s="153" t="s">
        <v>7</v>
      </c>
      <c r="B253" s="46"/>
      <c r="C253" s="42" t="s">
        <v>129</v>
      </c>
      <c r="D253" s="42" t="s">
        <v>156</v>
      </c>
      <c r="E253" s="44" t="s">
        <v>488</v>
      </c>
      <c r="F253" s="44"/>
      <c r="G253" s="54">
        <f>G254</f>
        <v>300</v>
      </c>
      <c r="H253" s="54">
        <f>H254</f>
        <v>300</v>
      </c>
      <c r="I253" s="15"/>
    </row>
    <row r="254" spans="1:9" ht="28.5" customHeight="1">
      <c r="A254" s="163" t="s">
        <v>190</v>
      </c>
      <c r="B254" s="46"/>
      <c r="C254" s="42" t="s">
        <v>129</v>
      </c>
      <c r="D254" s="42" t="s">
        <v>156</v>
      </c>
      <c r="E254" s="44" t="s">
        <v>488</v>
      </c>
      <c r="F254" s="44" t="s">
        <v>178</v>
      </c>
      <c r="G254" s="54">
        <f>G255</f>
        <v>300</v>
      </c>
      <c r="H254" s="54">
        <f>H255</f>
        <v>300</v>
      </c>
      <c r="I254" s="15"/>
    </row>
    <row r="255" spans="1:9" ht="15.75">
      <c r="A255" s="153" t="s">
        <v>191</v>
      </c>
      <c r="B255" s="46"/>
      <c r="C255" s="42" t="s">
        <v>129</v>
      </c>
      <c r="D255" s="42" t="s">
        <v>156</v>
      </c>
      <c r="E255" s="44" t="s">
        <v>488</v>
      </c>
      <c r="F255" s="44" t="s">
        <v>192</v>
      </c>
      <c r="G255" s="54">
        <v>300</v>
      </c>
      <c r="H255" s="54">
        <v>300</v>
      </c>
      <c r="I255" s="15"/>
    </row>
    <row r="256" spans="1:9" ht="31.5">
      <c r="A256" s="139" t="s">
        <v>398</v>
      </c>
      <c r="B256" s="51"/>
      <c r="C256" s="42" t="s">
        <v>129</v>
      </c>
      <c r="D256" s="42" t="s">
        <v>156</v>
      </c>
      <c r="E256" s="43" t="s">
        <v>358</v>
      </c>
      <c r="F256" s="44"/>
      <c r="G256" s="54">
        <f>G257</f>
        <v>800</v>
      </c>
      <c r="H256" s="54">
        <f>H257</f>
        <v>800</v>
      </c>
      <c r="I256" s="15"/>
    </row>
    <row r="257" spans="1:9" ht="31.5">
      <c r="A257" s="163" t="s">
        <v>190</v>
      </c>
      <c r="B257" s="51"/>
      <c r="C257" s="42" t="s">
        <v>129</v>
      </c>
      <c r="D257" s="42" t="s">
        <v>156</v>
      </c>
      <c r="E257" s="43" t="s">
        <v>358</v>
      </c>
      <c r="F257" s="44" t="s">
        <v>178</v>
      </c>
      <c r="G257" s="54">
        <f>G258</f>
        <v>800</v>
      </c>
      <c r="H257" s="54">
        <f>H258</f>
        <v>800</v>
      </c>
      <c r="I257" s="15"/>
    </row>
    <row r="258" spans="1:9" ht="15.75">
      <c r="A258" s="128" t="s">
        <v>191</v>
      </c>
      <c r="B258" s="51"/>
      <c r="C258" s="42" t="s">
        <v>129</v>
      </c>
      <c r="D258" s="42" t="s">
        <v>156</v>
      </c>
      <c r="E258" s="43" t="s">
        <v>358</v>
      </c>
      <c r="F258" s="44" t="s">
        <v>192</v>
      </c>
      <c r="G258" s="54">
        <v>800</v>
      </c>
      <c r="H258" s="54">
        <v>800</v>
      </c>
      <c r="I258" s="15"/>
    </row>
    <row r="259" spans="1:9" ht="15.75">
      <c r="A259" s="139" t="s">
        <v>265</v>
      </c>
      <c r="B259" s="51"/>
      <c r="C259" s="42" t="s">
        <v>129</v>
      </c>
      <c r="D259" s="42" t="s">
        <v>156</v>
      </c>
      <c r="E259" s="43" t="s">
        <v>25</v>
      </c>
      <c r="F259" s="44"/>
      <c r="G259" s="54">
        <f>G260</f>
        <v>600</v>
      </c>
      <c r="H259" s="54">
        <f>H260</f>
        <v>600</v>
      </c>
      <c r="I259" s="15"/>
    </row>
    <row r="260" spans="1:8" ht="31.5">
      <c r="A260" s="163" t="s">
        <v>190</v>
      </c>
      <c r="B260" s="51"/>
      <c r="C260" s="42" t="s">
        <v>129</v>
      </c>
      <c r="D260" s="42" t="s">
        <v>156</v>
      </c>
      <c r="E260" s="43" t="s">
        <v>25</v>
      </c>
      <c r="F260" s="44" t="s">
        <v>178</v>
      </c>
      <c r="G260" s="54">
        <f>G261</f>
        <v>600</v>
      </c>
      <c r="H260" s="54">
        <f>H261</f>
        <v>600</v>
      </c>
    </row>
    <row r="261" spans="1:8" ht="15.75">
      <c r="A261" s="128" t="s">
        <v>191</v>
      </c>
      <c r="B261" s="51"/>
      <c r="C261" s="42" t="s">
        <v>129</v>
      </c>
      <c r="D261" s="42" t="s">
        <v>156</v>
      </c>
      <c r="E261" s="43" t="s">
        <v>25</v>
      </c>
      <c r="F261" s="44" t="s">
        <v>192</v>
      </c>
      <c r="G261" s="54">
        <v>600</v>
      </c>
      <c r="H261" s="54">
        <v>600</v>
      </c>
    </row>
    <row r="262" spans="1:8" ht="31.5">
      <c r="A262" s="139" t="s">
        <v>266</v>
      </c>
      <c r="B262" s="51"/>
      <c r="C262" s="42" t="s">
        <v>129</v>
      </c>
      <c r="D262" s="42" t="s">
        <v>156</v>
      </c>
      <c r="E262" s="43" t="s">
        <v>26</v>
      </c>
      <c r="F262" s="44"/>
      <c r="G262" s="54">
        <f>G263</f>
        <v>100</v>
      </c>
      <c r="H262" s="54">
        <f>H263</f>
        <v>100</v>
      </c>
    </row>
    <row r="263" spans="1:9" s="14" customFormat="1" ht="31.5">
      <c r="A263" s="163" t="s">
        <v>190</v>
      </c>
      <c r="B263" s="51"/>
      <c r="C263" s="42" t="s">
        <v>129</v>
      </c>
      <c r="D263" s="42" t="s">
        <v>156</v>
      </c>
      <c r="E263" s="43" t="s">
        <v>26</v>
      </c>
      <c r="F263" s="44" t="s">
        <v>178</v>
      </c>
      <c r="G263" s="54">
        <f>G264</f>
        <v>100</v>
      </c>
      <c r="H263" s="54">
        <f>H264</f>
        <v>100</v>
      </c>
      <c r="I263" s="15"/>
    </row>
    <row r="264" spans="1:9" s="14" customFormat="1" ht="15.75">
      <c r="A264" s="128" t="s">
        <v>191</v>
      </c>
      <c r="B264" s="51"/>
      <c r="C264" s="42" t="s">
        <v>129</v>
      </c>
      <c r="D264" s="42" t="s">
        <v>156</v>
      </c>
      <c r="E264" s="43" t="s">
        <v>26</v>
      </c>
      <c r="F264" s="44" t="s">
        <v>192</v>
      </c>
      <c r="G264" s="54">
        <v>100</v>
      </c>
      <c r="H264" s="54">
        <v>100</v>
      </c>
      <c r="I264" s="15"/>
    </row>
    <row r="265" spans="1:9" s="16" customFormat="1" ht="15.75">
      <c r="A265" s="139" t="s">
        <v>267</v>
      </c>
      <c r="B265" s="51"/>
      <c r="C265" s="42" t="s">
        <v>129</v>
      </c>
      <c r="D265" s="42" t="s">
        <v>156</v>
      </c>
      <c r="E265" s="43" t="s">
        <v>403</v>
      </c>
      <c r="F265" s="44"/>
      <c r="G265" s="54">
        <f>G266</f>
        <v>870.6</v>
      </c>
      <c r="H265" s="54">
        <f>H266</f>
        <v>870.6</v>
      </c>
      <c r="I265" s="15"/>
    </row>
    <row r="266" spans="1:9" s="14" customFormat="1" ht="31.5">
      <c r="A266" s="163" t="s">
        <v>190</v>
      </c>
      <c r="B266" s="51"/>
      <c r="C266" s="42" t="s">
        <v>129</v>
      </c>
      <c r="D266" s="42" t="s">
        <v>156</v>
      </c>
      <c r="E266" s="43" t="s">
        <v>403</v>
      </c>
      <c r="F266" s="44" t="s">
        <v>178</v>
      </c>
      <c r="G266" s="54">
        <f>G267</f>
        <v>870.6</v>
      </c>
      <c r="H266" s="54">
        <f>H267</f>
        <v>870.6</v>
      </c>
      <c r="I266" s="15"/>
    </row>
    <row r="267" spans="1:9" ht="15.75">
      <c r="A267" s="128" t="s">
        <v>191</v>
      </c>
      <c r="B267" s="51"/>
      <c r="C267" s="42" t="s">
        <v>129</v>
      </c>
      <c r="D267" s="42" t="s">
        <v>156</v>
      </c>
      <c r="E267" s="43" t="s">
        <v>403</v>
      </c>
      <c r="F267" s="44" t="s">
        <v>192</v>
      </c>
      <c r="G267" s="54">
        <v>870.6</v>
      </c>
      <c r="H267" s="54">
        <v>870.6</v>
      </c>
      <c r="I267" s="15"/>
    </row>
    <row r="268" spans="1:9" ht="31.5">
      <c r="A268" s="139" t="s">
        <v>329</v>
      </c>
      <c r="B268" s="51"/>
      <c r="C268" s="42" t="s">
        <v>129</v>
      </c>
      <c r="D268" s="42" t="s">
        <v>156</v>
      </c>
      <c r="E268" s="43" t="s">
        <v>402</v>
      </c>
      <c r="F268" s="44"/>
      <c r="G268" s="54">
        <f>G269</f>
        <v>281.6</v>
      </c>
      <c r="H268" s="54">
        <f>H269</f>
        <v>281.6</v>
      </c>
      <c r="I268" s="15"/>
    </row>
    <row r="269" spans="1:9" ht="31.5">
      <c r="A269" s="163" t="s">
        <v>190</v>
      </c>
      <c r="B269" s="51"/>
      <c r="C269" s="42" t="s">
        <v>129</v>
      </c>
      <c r="D269" s="42" t="s">
        <v>156</v>
      </c>
      <c r="E269" s="43" t="s">
        <v>402</v>
      </c>
      <c r="F269" s="44" t="s">
        <v>178</v>
      </c>
      <c r="G269" s="54">
        <f>G270</f>
        <v>281.6</v>
      </c>
      <c r="H269" s="54">
        <f>H270</f>
        <v>281.6</v>
      </c>
      <c r="I269" s="15"/>
    </row>
    <row r="270" spans="1:9" ht="15.75">
      <c r="A270" s="128" t="s">
        <v>191</v>
      </c>
      <c r="B270" s="51"/>
      <c r="C270" s="42" t="s">
        <v>129</v>
      </c>
      <c r="D270" s="42" t="s">
        <v>156</v>
      </c>
      <c r="E270" s="43" t="s">
        <v>402</v>
      </c>
      <c r="F270" s="44" t="s">
        <v>192</v>
      </c>
      <c r="G270" s="54">
        <v>281.6</v>
      </c>
      <c r="H270" s="54">
        <v>281.6</v>
      </c>
      <c r="I270" s="15"/>
    </row>
    <row r="271" spans="1:9" ht="78.75">
      <c r="A271" s="169" t="s">
        <v>248</v>
      </c>
      <c r="B271" s="51"/>
      <c r="C271" s="42" t="s">
        <v>129</v>
      </c>
      <c r="D271" s="42" t="s">
        <v>156</v>
      </c>
      <c r="E271" s="43" t="s">
        <v>243</v>
      </c>
      <c r="F271" s="44"/>
      <c r="G271" s="54">
        <f>G272</f>
        <v>1331</v>
      </c>
      <c r="H271" s="54">
        <f>H272</f>
        <v>1080.4</v>
      </c>
      <c r="I271" s="15"/>
    </row>
    <row r="272" spans="1:9" ht="31.5">
      <c r="A272" s="163" t="s">
        <v>190</v>
      </c>
      <c r="B272" s="51"/>
      <c r="C272" s="42" t="s">
        <v>129</v>
      </c>
      <c r="D272" s="42" t="s">
        <v>156</v>
      </c>
      <c r="E272" s="43" t="s">
        <v>243</v>
      </c>
      <c r="F272" s="44" t="s">
        <v>178</v>
      </c>
      <c r="G272" s="54">
        <f>G273</f>
        <v>1331</v>
      </c>
      <c r="H272" s="54">
        <f>H273</f>
        <v>1080.4</v>
      </c>
      <c r="I272" s="15"/>
    </row>
    <row r="273" spans="1:9" s="30" customFormat="1" ht="15.75">
      <c r="A273" s="128" t="s">
        <v>191</v>
      </c>
      <c r="B273" s="51"/>
      <c r="C273" s="42" t="s">
        <v>129</v>
      </c>
      <c r="D273" s="42" t="s">
        <v>156</v>
      </c>
      <c r="E273" s="43" t="s">
        <v>243</v>
      </c>
      <c r="F273" s="44" t="s">
        <v>192</v>
      </c>
      <c r="G273" s="54">
        <f>1430.2-99.2</f>
        <v>1331</v>
      </c>
      <c r="H273" s="54">
        <f>1627.3-74.8-472.1</f>
        <v>1080.4</v>
      </c>
      <c r="I273" s="15"/>
    </row>
    <row r="274" spans="1:9" s="30" customFormat="1" ht="15.75">
      <c r="A274" s="11" t="s">
        <v>271</v>
      </c>
      <c r="B274" s="46"/>
      <c r="C274" s="42" t="s">
        <v>129</v>
      </c>
      <c r="D274" s="42" t="s">
        <v>156</v>
      </c>
      <c r="E274" s="43" t="s">
        <v>78</v>
      </c>
      <c r="F274" s="44"/>
      <c r="G274" s="45">
        <f>G275</f>
        <v>150595.7</v>
      </c>
      <c r="H274" s="45">
        <f>H275</f>
        <v>153250.6</v>
      </c>
      <c r="I274" s="15"/>
    </row>
    <row r="275" spans="1:9" s="30" customFormat="1" ht="31.5">
      <c r="A275" s="163" t="s">
        <v>190</v>
      </c>
      <c r="B275" s="46"/>
      <c r="C275" s="42" t="s">
        <v>176</v>
      </c>
      <c r="D275" s="42" t="s">
        <v>156</v>
      </c>
      <c r="E275" s="43" t="s">
        <v>78</v>
      </c>
      <c r="F275" s="44" t="s">
        <v>178</v>
      </c>
      <c r="G275" s="54">
        <f>G276</f>
        <v>150595.7</v>
      </c>
      <c r="H275" s="54">
        <f>H276</f>
        <v>153250.6</v>
      </c>
      <c r="I275" s="15"/>
    </row>
    <row r="276" spans="1:9" s="30" customFormat="1" ht="15.75">
      <c r="A276" s="128" t="s">
        <v>191</v>
      </c>
      <c r="B276" s="46"/>
      <c r="C276" s="42" t="s">
        <v>129</v>
      </c>
      <c r="D276" s="42" t="s">
        <v>156</v>
      </c>
      <c r="E276" s="43" t="s">
        <v>78</v>
      </c>
      <c r="F276" s="44" t="s">
        <v>192</v>
      </c>
      <c r="G276" s="54">
        <v>150595.7</v>
      </c>
      <c r="H276" s="54">
        <v>153250.6</v>
      </c>
      <c r="I276" s="15"/>
    </row>
    <row r="277" spans="1:9" s="30" customFormat="1" ht="94.5">
      <c r="A277" s="153" t="s">
        <v>489</v>
      </c>
      <c r="B277" s="46"/>
      <c r="C277" s="42" t="s">
        <v>129</v>
      </c>
      <c r="D277" s="42" t="s">
        <v>156</v>
      </c>
      <c r="E277" s="43" t="s">
        <v>399</v>
      </c>
      <c r="F277" s="44"/>
      <c r="G277" s="54">
        <f>G278</f>
        <v>50</v>
      </c>
      <c r="H277" s="54">
        <f>H278</f>
        <v>50</v>
      </c>
      <c r="I277" s="15"/>
    </row>
    <row r="278" spans="1:9" s="30" customFormat="1" ht="31.5">
      <c r="A278" s="163" t="s">
        <v>190</v>
      </c>
      <c r="B278" s="46"/>
      <c r="C278" s="42" t="s">
        <v>176</v>
      </c>
      <c r="D278" s="42" t="s">
        <v>156</v>
      </c>
      <c r="E278" s="43" t="s">
        <v>399</v>
      </c>
      <c r="F278" s="44" t="s">
        <v>178</v>
      </c>
      <c r="G278" s="54">
        <f>G279</f>
        <v>50</v>
      </c>
      <c r="H278" s="54">
        <f>H279</f>
        <v>50</v>
      </c>
      <c r="I278" s="15"/>
    </row>
    <row r="279" spans="1:9" s="30" customFormat="1" ht="15.75">
      <c r="A279" s="153" t="s">
        <v>191</v>
      </c>
      <c r="B279" s="46"/>
      <c r="C279" s="42" t="s">
        <v>129</v>
      </c>
      <c r="D279" s="42" t="s">
        <v>156</v>
      </c>
      <c r="E279" s="43" t="s">
        <v>399</v>
      </c>
      <c r="F279" s="44" t="s">
        <v>192</v>
      </c>
      <c r="G279" s="54">
        <v>50</v>
      </c>
      <c r="H279" s="54">
        <v>50</v>
      </c>
      <c r="I279" s="15"/>
    </row>
    <row r="280" spans="1:9" s="30" customFormat="1" ht="31.5">
      <c r="A280" s="152" t="s">
        <v>490</v>
      </c>
      <c r="B280" s="49"/>
      <c r="C280" s="37" t="s">
        <v>129</v>
      </c>
      <c r="D280" s="37" t="s">
        <v>156</v>
      </c>
      <c r="E280" s="38" t="s">
        <v>80</v>
      </c>
      <c r="F280" s="39"/>
      <c r="G280" s="40">
        <f aca="true" t="shared" si="14" ref="G280:H282">G281</f>
        <v>200</v>
      </c>
      <c r="H280" s="40">
        <f t="shared" si="14"/>
        <v>200</v>
      </c>
      <c r="I280" s="15"/>
    </row>
    <row r="281" spans="1:9" s="30" customFormat="1" ht="31.5">
      <c r="A281" s="168" t="s">
        <v>491</v>
      </c>
      <c r="B281" s="51"/>
      <c r="C281" s="42" t="s">
        <v>129</v>
      </c>
      <c r="D281" s="42" t="s">
        <v>156</v>
      </c>
      <c r="E281" s="43" t="s">
        <v>81</v>
      </c>
      <c r="F281" s="44"/>
      <c r="G281" s="45">
        <f t="shared" si="14"/>
        <v>200</v>
      </c>
      <c r="H281" s="45">
        <f t="shared" si="14"/>
        <v>200</v>
      </c>
      <c r="I281" s="15"/>
    </row>
    <row r="282" spans="1:9" s="30" customFormat="1" ht="31.5">
      <c r="A282" s="163" t="s">
        <v>190</v>
      </c>
      <c r="B282" s="51"/>
      <c r="C282" s="42" t="s">
        <v>129</v>
      </c>
      <c r="D282" s="42" t="s">
        <v>156</v>
      </c>
      <c r="E282" s="43" t="s">
        <v>81</v>
      </c>
      <c r="F282" s="44" t="s">
        <v>178</v>
      </c>
      <c r="G282" s="45">
        <f t="shared" si="14"/>
        <v>200</v>
      </c>
      <c r="H282" s="45">
        <f t="shared" si="14"/>
        <v>200</v>
      </c>
      <c r="I282" s="15"/>
    </row>
    <row r="283" spans="1:9" s="30" customFormat="1" ht="15.75">
      <c r="A283" s="128" t="s">
        <v>191</v>
      </c>
      <c r="B283" s="51"/>
      <c r="C283" s="42" t="s">
        <v>129</v>
      </c>
      <c r="D283" s="42" t="s">
        <v>156</v>
      </c>
      <c r="E283" s="43" t="s">
        <v>81</v>
      </c>
      <c r="F283" s="44" t="s">
        <v>192</v>
      </c>
      <c r="G283" s="45">
        <v>200</v>
      </c>
      <c r="H283" s="45">
        <v>200</v>
      </c>
      <c r="I283" s="15"/>
    </row>
    <row r="284" spans="1:9" s="30" customFormat="1" ht="15.75">
      <c r="A284" s="152" t="s">
        <v>167</v>
      </c>
      <c r="B284" s="42"/>
      <c r="C284" s="37" t="s">
        <v>129</v>
      </c>
      <c r="D284" s="37" t="s">
        <v>171</v>
      </c>
      <c r="E284" s="43"/>
      <c r="F284" s="44"/>
      <c r="G284" s="40">
        <f>G285+G335</f>
        <v>450810.617</v>
      </c>
      <c r="H284" s="40">
        <f>H285+H335</f>
        <v>448748.942</v>
      </c>
      <c r="I284" s="15"/>
    </row>
    <row r="285" spans="1:9" s="30" customFormat="1" ht="31.5">
      <c r="A285" s="152" t="s">
        <v>486</v>
      </c>
      <c r="B285" s="37"/>
      <c r="C285" s="37" t="s">
        <v>129</v>
      </c>
      <c r="D285" s="37" t="s">
        <v>171</v>
      </c>
      <c r="E285" s="38" t="s">
        <v>11</v>
      </c>
      <c r="F285" s="39"/>
      <c r="G285" s="40">
        <f>G286</f>
        <v>450560.617</v>
      </c>
      <c r="H285" s="40">
        <f>H286</f>
        <v>448498.942</v>
      </c>
      <c r="I285" s="15"/>
    </row>
    <row r="286" spans="1:9" s="30" customFormat="1" ht="31.5">
      <c r="A286" s="152" t="s">
        <v>492</v>
      </c>
      <c r="B286" s="37"/>
      <c r="C286" s="37" t="s">
        <v>129</v>
      </c>
      <c r="D286" s="37" t="s">
        <v>171</v>
      </c>
      <c r="E286" s="38" t="s">
        <v>28</v>
      </c>
      <c r="F286" s="39"/>
      <c r="G286" s="40">
        <f>G287+G290+G293+G296+G299+G302+G308+G311+G317+G320+G323+G326+G329+G332+G314</f>
        <v>450560.617</v>
      </c>
      <c r="H286" s="40">
        <f>H287+H290+H293+H296+H299+H302+H308+H311+H317+H320+H323+H326+H329+H332+H314</f>
        <v>448498.942</v>
      </c>
      <c r="I286" s="15"/>
    </row>
    <row r="287" spans="1:9" s="30" customFormat="1" ht="15.75">
      <c r="A287" s="168" t="s">
        <v>103</v>
      </c>
      <c r="B287" s="46"/>
      <c r="C287" s="42" t="s">
        <v>129</v>
      </c>
      <c r="D287" s="42" t="s">
        <v>171</v>
      </c>
      <c r="E287" s="43" t="s">
        <v>29</v>
      </c>
      <c r="F287" s="44"/>
      <c r="G287" s="54">
        <f>G288</f>
        <v>142662.7</v>
      </c>
      <c r="H287" s="54">
        <f>H288</f>
        <v>147486.2</v>
      </c>
      <c r="I287" s="15"/>
    </row>
    <row r="288" spans="1:9" s="30" customFormat="1" ht="31.5">
      <c r="A288" s="163" t="s">
        <v>190</v>
      </c>
      <c r="B288" s="46"/>
      <c r="C288" s="42" t="s">
        <v>129</v>
      </c>
      <c r="D288" s="42" t="s">
        <v>171</v>
      </c>
      <c r="E288" s="43" t="s">
        <v>29</v>
      </c>
      <c r="F288" s="44" t="s">
        <v>178</v>
      </c>
      <c r="G288" s="45">
        <f>G289</f>
        <v>142662.7</v>
      </c>
      <c r="H288" s="45">
        <f>H289</f>
        <v>147486.2</v>
      </c>
      <c r="I288" s="15"/>
    </row>
    <row r="289" spans="1:9" s="30" customFormat="1" ht="15.75">
      <c r="A289" s="128" t="s">
        <v>191</v>
      </c>
      <c r="B289" s="46"/>
      <c r="C289" s="42" t="s">
        <v>129</v>
      </c>
      <c r="D289" s="42" t="s">
        <v>171</v>
      </c>
      <c r="E289" s="43" t="s">
        <v>29</v>
      </c>
      <c r="F289" s="44" t="s">
        <v>192</v>
      </c>
      <c r="G289" s="45">
        <v>142662.7</v>
      </c>
      <c r="H289" s="45">
        <v>147486.2</v>
      </c>
      <c r="I289" s="15"/>
    </row>
    <row r="290" spans="1:9" s="30" customFormat="1" ht="15.75">
      <c r="A290" s="139" t="s">
        <v>215</v>
      </c>
      <c r="B290" s="46"/>
      <c r="C290" s="42" t="s">
        <v>129</v>
      </c>
      <c r="D290" s="42" t="s">
        <v>171</v>
      </c>
      <c r="E290" s="43" t="s">
        <v>221</v>
      </c>
      <c r="F290" s="44"/>
      <c r="G290" s="45">
        <f>G291</f>
        <v>1000</v>
      </c>
      <c r="H290" s="45">
        <f>H291</f>
        <v>1000</v>
      </c>
      <c r="I290" s="15"/>
    </row>
    <row r="291" spans="1:9" s="30" customFormat="1" ht="31.5">
      <c r="A291" s="163" t="s">
        <v>190</v>
      </c>
      <c r="B291" s="46"/>
      <c r="C291" s="42" t="s">
        <v>129</v>
      </c>
      <c r="D291" s="42" t="s">
        <v>171</v>
      </c>
      <c r="E291" s="43" t="s">
        <v>221</v>
      </c>
      <c r="F291" s="44" t="s">
        <v>178</v>
      </c>
      <c r="G291" s="45">
        <f>G292</f>
        <v>1000</v>
      </c>
      <c r="H291" s="45">
        <f>H292</f>
        <v>1000</v>
      </c>
      <c r="I291" s="15"/>
    </row>
    <row r="292" spans="1:9" s="30" customFormat="1" ht="15.75">
      <c r="A292" s="128" t="s">
        <v>191</v>
      </c>
      <c r="B292" s="46"/>
      <c r="C292" s="42" t="s">
        <v>129</v>
      </c>
      <c r="D292" s="42" t="s">
        <v>171</v>
      </c>
      <c r="E292" s="43" t="s">
        <v>221</v>
      </c>
      <c r="F292" s="44" t="s">
        <v>192</v>
      </c>
      <c r="G292" s="45">
        <v>1000</v>
      </c>
      <c r="H292" s="45">
        <v>1000</v>
      </c>
      <c r="I292" s="15"/>
    </row>
    <row r="293" spans="1:9" s="30" customFormat="1" ht="31.5">
      <c r="A293" s="170" t="s">
        <v>578</v>
      </c>
      <c r="B293" s="46"/>
      <c r="C293" s="42" t="s">
        <v>129</v>
      </c>
      <c r="D293" s="42" t="s">
        <v>171</v>
      </c>
      <c r="E293" s="44" t="s">
        <v>493</v>
      </c>
      <c r="F293" s="44"/>
      <c r="G293" s="45">
        <f>G294</f>
        <v>2000</v>
      </c>
      <c r="H293" s="45">
        <f>H294</f>
        <v>2000</v>
      </c>
      <c r="I293" s="15"/>
    </row>
    <row r="294" spans="1:9" s="30" customFormat="1" ht="31.5">
      <c r="A294" s="163" t="s">
        <v>190</v>
      </c>
      <c r="B294" s="46"/>
      <c r="C294" s="42" t="s">
        <v>129</v>
      </c>
      <c r="D294" s="42" t="s">
        <v>171</v>
      </c>
      <c r="E294" s="44" t="s">
        <v>493</v>
      </c>
      <c r="F294" s="44" t="s">
        <v>178</v>
      </c>
      <c r="G294" s="45">
        <f>G295</f>
        <v>2000</v>
      </c>
      <c r="H294" s="45">
        <f>H295</f>
        <v>2000</v>
      </c>
      <c r="I294" s="15"/>
    </row>
    <row r="295" spans="1:9" s="30" customFormat="1" ht="15.75">
      <c r="A295" s="128" t="s">
        <v>191</v>
      </c>
      <c r="B295" s="46"/>
      <c r="C295" s="42" t="s">
        <v>129</v>
      </c>
      <c r="D295" s="42" t="s">
        <v>171</v>
      </c>
      <c r="E295" s="44" t="s">
        <v>493</v>
      </c>
      <c r="F295" s="44" t="s">
        <v>192</v>
      </c>
      <c r="G295" s="45">
        <v>2000</v>
      </c>
      <c r="H295" s="45">
        <v>2000</v>
      </c>
      <c r="I295" s="15"/>
    </row>
    <row r="296" spans="1:9" s="30" customFormat="1" ht="15.75">
      <c r="A296" s="139" t="s">
        <v>330</v>
      </c>
      <c r="B296" s="51"/>
      <c r="C296" s="42" t="s">
        <v>129</v>
      </c>
      <c r="D296" s="42" t="s">
        <v>171</v>
      </c>
      <c r="E296" s="43" t="s">
        <v>289</v>
      </c>
      <c r="F296" s="44"/>
      <c r="G296" s="45">
        <f>G297</f>
        <v>8000</v>
      </c>
      <c r="H296" s="45">
        <f>H297</f>
        <v>0</v>
      </c>
      <c r="I296" s="15"/>
    </row>
    <row r="297" spans="1:9" s="30" customFormat="1" ht="31.5">
      <c r="A297" s="163" t="s">
        <v>190</v>
      </c>
      <c r="B297" s="51"/>
      <c r="C297" s="42" t="s">
        <v>129</v>
      </c>
      <c r="D297" s="42" t="s">
        <v>171</v>
      </c>
      <c r="E297" s="43" t="s">
        <v>289</v>
      </c>
      <c r="F297" s="44" t="s">
        <v>178</v>
      </c>
      <c r="G297" s="45">
        <f>G298</f>
        <v>8000</v>
      </c>
      <c r="H297" s="45">
        <f>H298</f>
        <v>0</v>
      </c>
      <c r="I297" s="15"/>
    </row>
    <row r="298" spans="1:9" s="30" customFormat="1" ht="15.75">
      <c r="A298" s="128" t="s">
        <v>191</v>
      </c>
      <c r="B298" s="51"/>
      <c r="C298" s="42" t="s">
        <v>129</v>
      </c>
      <c r="D298" s="42" t="s">
        <v>171</v>
      </c>
      <c r="E298" s="43" t="s">
        <v>289</v>
      </c>
      <c r="F298" s="44" t="s">
        <v>192</v>
      </c>
      <c r="G298" s="45">
        <v>8000</v>
      </c>
      <c r="H298" s="45"/>
      <c r="I298" s="15"/>
    </row>
    <row r="299" spans="1:9" s="30" customFormat="1" ht="15.75">
      <c r="A299" s="139" t="s">
        <v>265</v>
      </c>
      <c r="B299" s="51"/>
      <c r="C299" s="42" t="s">
        <v>129</v>
      </c>
      <c r="D299" s="42" t="s">
        <v>171</v>
      </c>
      <c r="E299" s="43" t="s">
        <v>30</v>
      </c>
      <c r="F299" s="44"/>
      <c r="G299" s="45">
        <f>G300</f>
        <v>2394.9</v>
      </c>
      <c r="H299" s="45">
        <f>H300</f>
        <v>1944.9</v>
      </c>
      <c r="I299" s="15"/>
    </row>
    <row r="300" spans="1:9" s="30" customFormat="1" ht="31.5">
      <c r="A300" s="163" t="s">
        <v>190</v>
      </c>
      <c r="B300" s="51"/>
      <c r="C300" s="42" t="s">
        <v>129</v>
      </c>
      <c r="D300" s="42" t="s">
        <v>171</v>
      </c>
      <c r="E300" s="43" t="s">
        <v>30</v>
      </c>
      <c r="F300" s="44" t="s">
        <v>178</v>
      </c>
      <c r="G300" s="45">
        <f>G301</f>
        <v>2394.9</v>
      </c>
      <c r="H300" s="45">
        <f>H301</f>
        <v>1944.9</v>
      </c>
      <c r="I300" s="15"/>
    </row>
    <row r="301" spans="1:9" s="30" customFormat="1" ht="15.75">
      <c r="A301" s="128" t="s">
        <v>191</v>
      </c>
      <c r="B301" s="51"/>
      <c r="C301" s="42" t="s">
        <v>129</v>
      </c>
      <c r="D301" s="42" t="s">
        <v>171</v>
      </c>
      <c r="E301" s="43" t="s">
        <v>30</v>
      </c>
      <c r="F301" s="44" t="s">
        <v>192</v>
      </c>
      <c r="G301" s="45">
        <v>2394.9</v>
      </c>
      <c r="H301" s="45">
        <v>1944.9</v>
      </c>
      <c r="I301" s="15"/>
    </row>
    <row r="302" spans="1:9" s="30" customFormat="1" ht="31.5">
      <c r="A302" s="139" t="s">
        <v>266</v>
      </c>
      <c r="B302" s="51"/>
      <c r="C302" s="42" t="s">
        <v>129</v>
      </c>
      <c r="D302" s="42" t="s">
        <v>171</v>
      </c>
      <c r="E302" s="43" t="s">
        <v>31</v>
      </c>
      <c r="F302" s="44"/>
      <c r="G302" s="45">
        <f>G306+G303</f>
        <v>422.5</v>
      </c>
      <c r="H302" s="45">
        <f>H306+H303</f>
        <v>422.5</v>
      </c>
      <c r="I302" s="15"/>
    </row>
    <row r="303" spans="1:9" s="30" customFormat="1" ht="15.75">
      <c r="A303" s="156" t="s">
        <v>89</v>
      </c>
      <c r="B303" s="51"/>
      <c r="C303" s="42" t="s">
        <v>129</v>
      </c>
      <c r="D303" s="42" t="s">
        <v>171</v>
      </c>
      <c r="E303" s="43" t="s">
        <v>31</v>
      </c>
      <c r="F303" s="44" t="s">
        <v>85</v>
      </c>
      <c r="G303" s="45">
        <f>G304+G305</f>
        <v>252.5</v>
      </c>
      <c r="H303" s="45">
        <f>H304+H305</f>
        <v>252.5</v>
      </c>
      <c r="I303" s="15"/>
    </row>
    <row r="304" spans="1:9" s="30" customFormat="1" ht="31.5">
      <c r="A304" s="153" t="s">
        <v>84</v>
      </c>
      <c r="B304" s="51"/>
      <c r="C304" s="42" t="s">
        <v>129</v>
      </c>
      <c r="D304" s="42" t="s">
        <v>171</v>
      </c>
      <c r="E304" s="43" t="s">
        <v>31</v>
      </c>
      <c r="F304" s="44" t="s">
        <v>86</v>
      </c>
      <c r="G304" s="45">
        <v>180</v>
      </c>
      <c r="H304" s="45">
        <v>180</v>
      </c>
      <c r="I304" s="15"/>
    </row>
    <row r="305" spans="1:9" s="30" customFormat="1" ht="15.75">
      <c r="A305" s="169" t="s">
        <v>234</v>
      </c>
      <c r="B305" s="51"/>
      <c r="C305" s="42" t="s">
        <v>129</v>
      </c>
      <c r="D305" s="42" t="s">
        <v>171</v>
      </c>
      <c r="E305" s="43" t="s">
        <v>31</v>
      </c>
      <c r="F305" s="44" t="s">
        <v>233</v>
      </c>
      <c r="G305" s="45">
        <v>72.5</v>
      </c>
      <c r="H305" s="45">
        <v>72.5</v>
      </c>
      <c r="I305" s="15"/>
    </row>
    <row r="306" spans="1:9" s="30" customFormat="1" ht="31.5">
      <c r="A306" s="163" t="s">
        <v>190</v>
      </c>
      <c r="B306" s="51"/>
      <c r="C306" s="42" t="s">
        <v>129</v>
      </c>
      <c r="D306" s="42" t="s">
        <v>171</v>
      </c>
      <c r="E306" s="43" t="s">
        <v>31</v>
      </c>
      <c r="F306" s="44" t="s">
        <v>178</v>
      </c>
      <c r="G306" s="45">
        <f>G307</f>
        <v>170</v>
      </c>
      <c r="H306" s="45">
        <f>H307</f>
        <v>170</v>
      </c>
      <c r="I306" s="15"/>
    </row>
    <row r="307" spans="1:9" s="30" customFormat="1" ht="15.75">
      <c r="A307" s="128" t="s">
        <v>191</v>
      </c>
      <c r="B307" s="51"/>
      <c r="C307" s="42" t="s">
        <v>129</v>
      </c>
      <c r="D307" s="42" t="s">
        <v>171</v>
      </c>
      <c r="E307" s="43" t="s">
        <v>31</v>
      </c>
      <c r="F307" s="44" t="s">
        <v>192</v>
      </c>
      <c r="G307" s="45">
        <v>170</v>
      </c>
      <c r="H307" s="45">
        <v>170</v>
      </c>
      <c r="I307" s="15"/>
    </row>
    <row r="308" spans="1:9" s="30" customFormat="1" ht="15.75">
      <c r="A308" s="139" t="s">
        <v>267</v>
      </c>
      <c r="B308" s="51"/>
      <c r="C308" s="42" t="s">
        <v>129</v>
      </c>
      <c r="D308" s="42" t="s">
        <v>171</v>
      </c>
      <c r="E308" s="43" t="s">
        <v>32</v>
      </c>
      <c r="F308" s="44"/>
      <c r="G308" s="45">
        <f>G309</f>
        <v>5966.2</v>
      </c>
      <c r="H308" s="45">
        <f>H309</f>
        <v>3044.6</v>
      </c>
      <c r="I308" s="15"/>
    </row>
    <row r="309" spans="1:9" s="30" customFormat="1" ht="31.5">
      <c r="A309" s="163" t="s">
        <v>190</v>
      </c>
      <c r="B309" s="51"/>
      <c r="C309" s="42" t="s">
        <v>129</v>
      </c>
      <c r="D309" s="42" t="s">
        <v>171</v>
      </c>
      <c r="E309" s="43" t="s">
        <v>32</v>
      </c>
      <c r="F309" s="44" t="s">
        <v>178</v>
      </c>
      <c r="G309" s="45">
        <f>G310</f>
        <v>5966.2</v>
      </c>
      <c r="H309" s="45">
        <f>H310</f>
        <v>3044.6</v>
      </c>
      <c r="I309" s="15"/>
    </row>
    <row r="310" spans="1:9" s="30" customFormat="1" ht="15.75">
      <c r="A310" s="128" t="s">
        <v>191</v>
      </c>
      <c r="B310" s="51"/>
      <c r="C310" s="42" t="s">
        <v>129</v>
      </c>
      <c r="D310" s="42" t="s">
        <v>171</v>
      </c>
      <c r="E310" s="43" t="s">
        <v>32</v>
      </c>
      <c r="F310" s="44" t="s">
        <v>192</v>
      </c>
      <c r="G310" s="45">
        <v>5966.2</v>
      </c>
      <c r="H310" s="45">
        <v>3044.6</v>
      </c>
      <c r="I310" s="15"/>
    </row>
    <row r="311" spans="1:9" s="30" customFormat="1" ht="31.5">
      <c r="A311" s="153" t="s">
        <v>329</v>
      </c>
      <c r="B311" s="51"/>
      <c r="C311" s="42" t="s">
        <v>129</v>
      </c>
      <c r="D311" s="42" t="s">
        <v>171</v>
      </c>
      <c r="E311" s="43" t="s">
        <v>359</v>
      </c>
      <c r="F311" s="44"/>
      <c r="G311" s="45">
        <f>G312</f>
        <v>50</v>
      </c>
      <c r="H311" s="45">
        <f>H312</f>
        <v>50</v>
      </c>
      <c r="I311" s="15"/>
    </row>
    <row r="312" spans="1:9" s="30" customFormat="1" ht="31.5">
      <c r="A312" s="163" t="s">
        <v>190</v>
      </c>
      <c r="B312" s="51"/>
      <c r="C312" s="42" t="s">
        <v>129</v>
      </c>
      <c r="D312" s="42" t="s">
        <v>171</v>
      </c>
      <c r="E312" s="43" t="s">
        <v>359</v>
      </c>
      <c r="F312" s="44" t="s">
        <v>178</v>
      </c>
      <c r="G312" s="45">
        <f>G313</f>
        <v>50</v>
      </c>
      <c r="H312" s="45">
        <f>H313</f>
        <v>50</v>
      </c>
      <c r="I312" s="15"/>
    </row>
    <row r="313" spans="1:9" s="30" customFormat="1" ht="15.75">
      <c r="A313" s="153" t="s">
        <v>191</v>
      </c>
      <c r="B313" s="51"/>
      <c r="C313" s="42" t="s">
        <v>129</v>
      </c>
      <c r="D313" s="42" t="s">
        <v>171</v>
      </c>
      <c r="E313" s="43" t="s">
        <v>359</v>
      </c>
      <c r="F313" s="44" t="s">
        <v>192</v>
      </c>
      <c r="G313" s="45">
        <v>50</v>
      </c>
      <c r="H313" s="45">
        <v>50</v>
      </c>
      <c r="I313" s="15"/>
    </row>
    <row r="314" spans="1:9" s="14" customFormat="1" ht="47.25">
      <c r="A314" s="139" t="s">
        <v>371</v>
      </c>
      <c r="B314" s="51"/>
      <c r="C314" s="42" t="s">
        <v>129</v>
      </c>
      <c r="D314" s="42" t="s">
        <v>171</v>
      </c>
      <c r="E314" s="44" t="s">
        <v>372</v>
      </c>
      <c r="F314" s="44"/>
      <c r="G314" s="45">
        <f>G315</f>
        <v>21952.505</v>
      </c>
      <c r="H314" s="45">
        <f>H315</f>
        <v>21952.5</v>
      </c>
      <c r="I314" s="15"/>
    </row>
    <row r="315" spans="1:9" s="14" customFormat="1" ht="31.5">
      <c r="A315" s="163" t="s">
        <v>190</v>
      </c>
      <c r="B315" s="51"/>
      <c r="C315" s="42" t="s">
        <v>129</v>
      </c>
      <c r="D315" s="42" t="s">
        <v>171</v>
      </c>
      <c r="E315" s="44" t="s">
        <v>372</v>
      </c>
      <c r="F315" s="44" t="s">
        <v>178</v>
      </c>
      <c r="G315" s="45">
        <f>G316</f>
        <v>21952.505</v>
      </c>
      <c r="H315" s="45">
        <f>H316</f>
        <v>21952.5</v>
      </c>
      <c r="I315" s="15"/>
    </row>
    <row r="316" spans="1:9" s="14" customFormat="1" ht="15.75">
      <c r="A316" s="128" t="s">
        <v>191</v>
      </c>
      <c r="B316" s="51"/>
      <c r="C316" s="42" t="s">
        <v>129</v>
      </c>
      <c r="D316" s="42" t="s">
        <v>171</v>
      </c>
      <c r="E316" s="44" t="s">
        <v>372</v>
      </c>
      <c r="F316" s="44" t="s">
        <v>192</v>
      </c>
      <c r="G316" s="45">
        <v>21952.505</v>
      </c>
      <c r="H316" s="45">
        <v>21952.5</v>
      </c>
      <c r="I316" s="15"/>
    </row>
    <row r="317" spans="1:9" s="30" customFormat="1" ht="78.75">
      <c r="A317" s="169" t="s">
        <v>248</v>
      </c>
      <c r="B317" s="51"/>
      <c r="C317" s="42" t="s">
        <v>129</v>
      </c>
      <c r="D317" s="42" t="s">
        <v>171</v>
      </c>
      <c r="E317" s="43" t="s">
        <v>244</v>
      </c>
      <c r="F317" s="44"/>
      <c r="G317" s="54">
        <f>G318</f>
        <v>4213.26</v>
      </c>
      <c r="H317" s="54">
        <f>H318</f>
        <v>3420.09</v>
      </c>
      <c r="I317" s="15"/>
    </row>
    <row r="318" spans="1:9" s="30" customFormat="1" ht="31.5">
      <c r="A318" s="163" t="s">
        <v>190</v>
      </c>
      <c r="B318" s="51"/>
      <c r="C318" s="42" t="s">
        <v>129</v>
      </c>
      <c r="D318" s="42" t="s">
        <v>171</v>
      </c>
      <c r="E318" s="43" t="s">
        <v>244</v>
      </c>
      <c r="F318" s="44" t="s">
        <v>178</v>
      </c>
      <c r="G318" s="54">
        <f>G319</f>
        <v>4213.26</v>
      </c>
      <c r="H318" s="54">
        <f>H319</f>
        <v>3420.09</v>
      </c>
      <c r="I318" s="15"/>
    </row>
    <row r="319" spans="1:9" s="30" customFormat="1" ht="15.75">
      <c r="A319" s="128" t="s">
        <v>191</v>
      </c>
      <c r="B319" s="51"/>
      <c r="C319" s="42" t="s">
        <v>129</v>
      </c>
      <c r="D319" s="42" t="s">
        <v>171</v>
      </c>
      <c r="E319" s="43" t="s">
        <v>244</v>
      </c>
      <c r="F319" s="44" t="s">
        <v>192</v>
      </c>
      <c r="G319" s="54">
        <f>4735.26-522</f>
        <v>4213.26</v>
      </c>
      <c r="H319" s="54">
        <f>5387.89-473.5-1494.3</f>
        <v>3420.09</v>
      </c>
      <c r="I319" s="15"/>
    </row>
    <row r="320" spans="1:9" ht="15.75">
      <c r="A320" s="139" t="s">
        <v>271</v>
      </c>
      <c r="B320" s="46"/>
      <c r="C320" s="42" t="s">
        <v>129</v>
      </c>
      <c r="D320" s="42" t="s">
        <v>171</v>
      </c>
      <c r="E320" s="43" t="s">
        <v>37</v>
      </c>
      <c r="F320" s="44"/>
      <c r="G320" s="54">
        <f>G321</f>
        <v>260041</v>
      </c>
      <c r="H320" s="54">
        <f>H321</f>
        <v>265320.6</v>
      </c>
      <c r="I320" s="15"/>
    </row>
    <row r="321" spans="1:9" ht="27" customHeight="1">
      <c r="A321" s="163" t="s">
        <v>190</v>
      </c>
      <c r="B321" s="42"/>
      <c r="C321" s="42" t="s">
        <v>129</v>
      </c>
      <c r="D321" s="42" t="s">
        <v>171</v>
      </c>
      <c r="E321" s="43" t="s">
        <v>37</v>
      </c>
      <c r="F321" s="44" t="s">
        <v>178</v>
      </c>
      <c r="G321" s="54">
        <f>G322</f>
        <v>260041</v>
      </c>
      <c r="H321" s="54">
        <f>H322</f>
        <v>265320.6</v>
      </c>
      <c r="I321" s="15"/>
    </row>
    <row r="322" spans="1:9" ht="15.75">
      <c r="A322" s="128" t="s">
        <v>191</v>
      </c>
      <c r="B322" s="42"/>
      <c r="C322" s="42" t="s">
        <v>129</v>
      </c>
      <c r="D322" s="42" t="s">
        <v>171</v>
      </c>
      <c r="E322" s="43" t="s">
        <v>37</v>
      </c>
      <c r="F322" s="44" t="s">
        <v>192</v>
      </c>
      <c r="G322" s="45">
        <v>260041</v>
      </c>
      <c r="H322" s="45">
        <v>265320.6</v>
      </c>
      <c r="I322" s="15"/>
    </row>
    <row r="323" spans="1:9" ht="94.5">
      <c r="A323" s="171" t="s">
        <v>489</v>
      </c>
      <c r="B323" s="42"/>
      <c r="C323" s="42" t="s">
        <v>129</v>
      </c>
      <c r="D323" s="42" t="s">
        <v>171</v>
      </c>
      <c r="E323" s="44" t="s">
        <v>377</v>
      </c>
      <c r="F323" s="44"/>
      <c r="G323" s="45">
        <f>G324</f>
        <v>50</v>
      </c>
      <c r="H323" s="45">
        <f>H324</f>
        <v>50</v>
      </c>
      <c r="I323" s="15"/>
    </row>
    <row r="324" spans="1:9" ht="31.5">
      <c r="A324" s="153" t="s">
        <v>262</v>
      </c>
      <c r="B324" s="42"/>
      <c r="C324" s="42" t="s">
        <v>129</v>
      </c>
      <c r="D324" s="42" t="s">
        <v>171</v>
      </c>
      <c r="E324" s="44" t="s">
        <v>377</v>
      </c>
      <c r="F324" s="44" t="s">
        <v>178</v>
      </c>
      <c r="G324" s="45">
        <f>G325</f>
        <v>50</v>
      </c>
      <c r="H324" s="45">
        <f>H325</f>
        <v>50</v>
      </c>
      <c r="I324" s="15"/>
    </row>
    <row r="325" spans="1:9" ht="15.75">
      <c r="A325" s="153" t="s">
        <v>191</v>
      </c>
      <c r="B325" s="42"/>
      <c r="C325" s="42" t="s">
        <v>129</v>
      </c>
      <c r="D325" s="42" t="s">
        <v>171</v>
      </c>
      <c r="E325" s="44" t="s">
        <v>377</v>
      </c>
      <c r="F325" s="44" t="s">
        <v>192</v>
      </c>
      <c r="G325" s="45">
        <v>50</v>
      </c>
      <c r="H325" s="45">
        <v>50</v>
      </c>
      <c r="I325" s="15"/>
    </row>
    <row r="326" spans="1:9" s="14" customFormat="1" ht="63">
      <c r="A326" s="153" t="s">
        <v>423</v>
      </c>
      <c r="B326" s="51"/>
      <c r="C326" s="42" t="s">
        <v>129</v>
      </c>
      <c r="D326" s="42" t="s">
        <v>171</v>
      </c>
      <c r="E326" s="43" t="s">
        <v>378</v>
      </c>
      <c r="F326" s="44"/>
      <c r="G326" s="45">
        <f>G327</f>
        <v>1779.952</v>
      </c>
      <c r="H326" s="45">
        <f>H327</f>
        <v>1779.952</v>
      </c>
      <c r="I326" s="15"/>
    </row>
    <row r="327" spans="1:9" s="14" customFormat="1" ht="31.5">
      <c r="A327" s="163" t="s">
        <v>190</v>
      </c>
      <c r="B327" s="51"/>
      <c r="C327" s="42" t="s">
        <v>129</v>
      </c>
      <c r="D327" s="42" t="s">
        <v>171</v>
      </c>
      <c r="E327" s="43" t="s">
        <v>378</v>
      </c>
      <c r="F327" s="44" t="s">
        <v>178</v>
      </c>
      <c r="G327" s="45">
        <f>G328</f>
        <v>1779.952</v>
      </c>
      <c r="H327" s="45">
        <f>H328</f>
        <v>1779.952</v>
      </c>
      <c r="I327" s="15"/>
    </row>
    <row r="328" spans="1:9" s="14" customFormat="1" ht="15.75">
      <c r="A328" s="128" t="s">
        <v>191</v>
      </c>
      <c r="B328" s="51"/>
      <c r="C328" s="42" t="s">
        <v>129</v>
      </c>
      <c r="D328" s="42" t="s">
        <v>171</v>
      </c>
      <c r="E328" s="43" t="s">
        <v>378</v>
      </c>
      <c r="F328" s="44" t="s">
        <v>192</v>
      </c>
      <c r="G328" s="45">
        <f>889.952+890</f>
        <v>1779.952</v>
      </c>
      <c r="H328" s="45">
        <f>889.952+890</f>
        <v>1779.952</v>
      </c>
      <c r="I328" s="15"/>
    </row>
    <row r="329" spans="1:9" s="14" customFormat="1" ht="47.25">
      <c r="A329" s="153" t="s">
        <v>494</v>
      </c>
      <c r="B329" s="51"/>
      <c r="C329" s="42" t="s">
        <v>129</v>
      </c>
      <c r="D329" s="42" t="s">
        <v>171</v>
      </c>
      <c r="E329" s="43" t="s">
        <v>495</v>
      </c>
      <c r="F329" s="44"/>
      <c r="G329" s="45">
        <f>G330</f>
        <v>0</v>
      </c>
      <c r="H329" s="45">
        <f>H330</f>
        <v>0</v>
      </c>
      <c r="I329" s="15"/>
    </row>
    <row r="330" spans="1:9" s="14" customFormat="1" ht="31.5">
      <c r="A330" s="163" t="s">
        <v>190</v>
      </c>
      <c r="B330" s="51"/>
      <c r="C330" s="42" t="s">
        <v>129</v>
      </c>
      <c r="D330" s="42" t="s">
        <v>171</v>
      </c>
      <c r="E330" s="43" t="s">
        <v>495</v>
      </c>
      <c r="F330" s="44" t="s">
        <v>178</v>
      </c>
      <c r="G330" s="45">
        <f>G331</f>
        <v>0</v>
      </c>
      <c r="H330" s="45">
        <f>H331</f>
        <v>0</v>
      </c>
      <c r="I330" s="15"/>
    </row>
    <row r="331" spans="1:9" s="14" customFormat="1" ht="15.75">
      <c r="A331" s="128" t="s">
        <v>191</v>
      </c>
      <c r="B331" s="51"/>
      <c r="C331" s="42" t="s">
        <v>129</v>
      </c>
      <c r="D331" s="42" t="s">
        <v>171</v>
      </c>
      <c r="E331" s="43" t="s">
        <v>495</v>
      </c>
      <c r="F331" s="44" t="s">
        <v>192</v>
      </c>
      <c r="G331" s="45"/>
      <c r="H331" s="45"/>
      <c r="I331" s="15"/>
    </row>
    <row r="332" spans="1:9" s="14" customFormat="1" ht="31.5">
      <c r="A332" s="153" t="s">
        <v>379</v>
      </c>
      <c r="B332" s="51"/>
      <c r="C332" s="42" t="s">
        <v>129</v>
      </c>
      <c r="D332" s="42" t="s">
        <v>171</v>
      </c>
      <c r="E332" s="43" t="s">
        <v>380</v>
      </c>
      <c r="F332" s="44"/>
      <c r="G332" s="45">
        <f>G333</f>
        <v>27.6</v>
      </c>
      <c r="H332" s="45">
        <f>H333</f>
        <v>27.6</v>
      </c>
      <c r="I332" s="15"/>
    </row>
    <row r="333" spans="1:9" s="14" customFormat="1" ht="31.5">
      <c r="A333" s="163" t="s">
        <v>190</v>
      </c>
      <c r="B333" s="51"/>
      <c r="C333" s="42" t="s">
        <v>129</v>
      </c>
      <c r="D333" s="42" t="s">
        <v>171</v>
      </c>
      <c r="E333" s="43" t="s">
        <v>380</v>
      </c>
      <c r="F333" s="44" t="s">
        <v>178</v>
      </c>
      <c r="G333" s="45">
        <f>G334</f>
        <v>27.6</v>
      </c>
      <c r="H333" s="45">
        <f>H334</f>
        <v>27.6</v>
      </c>
      <c r="I333" s="15"/>
    </row>
    <row r="334" spans="1:9" s="14" customFormat="1" ht="15.75">
      <c r="A334" s="128" t="s">
        <v>191</v>
      </c>
      <c r="B334" s="51"/>
      <c r="C334" s="42" t="s">
        <v>129</v>
      </c>
      <c r="D334" s="42" t="s">
        <v>171</v>
      </c>
      <c r="E334" s="43" t="s">
        <v>380</v>
      </c>
      <c r="F334" s="44" t="s">
        <v>192</v>
      </c>
      <c r="G334" s="45">
        <v>27.6</v>
      </c>
      <c r="H334" s="45">
        <v>27.6</v>
      </c>
      <c r="I334" s="15"/>
    </row>
    <row r="335" spans="1:9" s="14" customFormat="1" ht="31.5">
      <c r="A335" s="152" t="s">
        <v>490</v>
      </c>
      <c r="B335" s="49"/>
      <c r="C335" s="37" t="s">
        <v>129</v>
      </c>
      <c r="D335" s="37" t="s">
        <v>171</v>
      </c>
      <c r="E335" s="38" t="s">
        <v>80</v>
      </c>
      <c r="F335" s="39"/>
      <c r="G335" s="40">
        <f aca="true" t="shared" si="15" ref="G335:H337">G336</f>
        <v>250</v>
      </c>
      <c r="H335" s="40">
        <f t="shared" si="15"/>
        <v>250</v>
      </c>
      <c r="I335" s="15"/>
    </row>
    <row r="336" spans="1:9" s="14" customFormat="1" ht="31.5">
      <c r="A336" s="168" t="s">
        <v>491</v>
      </c>
      <c r="B336" s="51"/>
      <c r="C336" s="42" t="s">
        <v>129</v>
      </c>
      <c r="D336" s="42" t="s">
        <v>171</v>
      </c>
      <c r="E336" s="43" t="s">
        <v>81</v>
      </c>
      <c r="F336" s="44"/>
      <c r="G336" s="45">
        <f t="shared" si="15"/>
        <v>250</v>
      </c>
      <c r="H336" s="45">
        <f t="shared" si="15"/>
        <v>250</v>
      </c>
      <c r="I336" s="15"/>
    </row>
    <row r="337" spans="1:9" s="14" customFormat="1" ht="28.5" customHeight="1">
      <c r="A337" s="163" t="s">
        <v>190</v>
      </c>
      <c r="B337" s="51"/>
      <c r="C337" s="42" t="s">
        <v>129</v>
      </c>
      <c r="D337" s="42" t="s">
        <v>171</v>
      </c>
      <c r="E337" s="43" t="s">
        <v>81</v>
      </c>
      <c r="F337" s="44" t="s">
        <v>178</v>
      </c>
      <c r="G337" s="45">
        <f t="shared" si="15"/>
        <v>250</v>
      </c>
      <c r="H337" s="45">
        <f t="shared" si="15"/>
        <v>250</v>
      </c>
      <c r="I337" s="15"/>
    </row>
    <row r="338" spans="1:9" s="14" customFormat="1" ht="15.75">
      <c r="A338" s="128" t="s">
        <v>191</v>
      </c>
      <c r="B338" s="51"/>
      <c r="C338" s="42" t="s">
        <v>129</v>
      </c>
      <c r="D338" s="42" t="s">
        <v>171</v>
      </c>
      <c r="E338" s="43" t="s">
        <v>81</v>
      </c>
      <c r="F338" s="44" t="s">
        <v>192</v>
      </c>
      <c r="G338" s="45">
        <v>250</v>
      </c>
      <c r="H338" s="45">
        <v>250</v>
      </c>
      <c r="I338" s="15"/>
    </row>
    <row r="339" spans="1:11" s="14" customFormat="1" ht="15.75">
      <c r="A339" s="172" t="s">
        <v>239</v>
      </c>
      <c r="B339" s="49"/>
      <c r="C339" s="37" t="s">
        <v>129</v>
      </c>
      <c r="D339" s="37" t="s">
        <v>157</v>
      </c>
      <c r="E339" s="38"/>
      <c r="F339" s="44"/>
      <c r="G339" s="40">
        <f>G340+G373</f>
        <v>33859.2</v>
      </c>
      <c r="H339" s="40">
        <f>H340+H373</f>
        <v>34682.49999999999</v>
      </c>
      <c r="I339" s="15"/>
      <c r="J339" s="15">
        <f>G339+G478</f>
        <v>82927.4</v>
      </c>
      <c r="K339" s="15">
        <f>H339+H478</f>
        <v>85404</v>
      </c>
    </row>
    <row r="340" spans="1:9" ht="31.5">
      <c r="A340" s="152" t="s">
        <v>486</v>
      </c>
      <c r="B340" s="37"/>
      <c r="C340" s="37" t="s">
        <v>129</v>
      </c>
      <c r="D340" s="37" t="s">
        <v>157</v>
      </c>
      <c r="E340" s="38" t="s">
        <v>11</v>
      </c>
      <c r="F340" s="44"/>
      <c r="G340" s="40">
        <f>G341</f>
        <v>33809.2</v>
      </c>
      <c r="H340" s="40">
        <f>H341</f>
        <v>34632.49999999999</v>
      </c>
      <c r="I340" s="15"/>
    </row>
    <row r="341" spans="1:9" ht="31.5">
      <c r="A341" s="152" t="s">
        <v>497</v>
      </c>
      <c r="B341" s="71"/>
      <c r="C341" s="37" t="s">
        <v>129</v>
      </c>
      <c r="D341" s="37" t="s">
        <v>157</v>
      </c>
      <c r="E341" s="38" t="s">
        <v>33</v>
      </c>
      <c r="F341" s="39"/>
      <c r="G341" s="40">
        <f>G342+G352+G355+G358+G361+G364+G367+G345+G370</f>
        <v>33809.2</v>
      </c>
      <c r="H341" s="40">
        <f>H342+H352+H355+H358+H361+H364+H367+H345+H370</f>
        <v>34632.49999999999</v>
      </c>
      <c r="I341" s="15"/>
    </row>
    <row r="342" spans="1:9" ht="15.75">
      <c r="A342" s="168" t="s">
        <v>105</v>
      </c>
      <c r="B342" s="46"/>
      <c r="C342" s="42" t="s">
        <v>129</v>
      </c>
      <c r="D342" s="42" t="s">
        <v>157</v>
      </c>
      <c r="E342" s="43" t="s">
        <v>34</v>
      </c>
      <c r="F342" s="44"/>
      <c r="G342" s="45">
        <f>G343</f>
        <v>19240.8</v>
      </c>
      <c r="H342" s="45">
        <f>H343</f>
        <v>20514.1</v>
      </c>
      <c r="I342" s="15"/>
    </row>
    <row r="343" spans="1:9" ht="31.5">
      <c r="A343" s="163" t="s">
        <v>190</v>
      </c>
      <c r="B343" s="46"/>
      <c r="C343" s="42" t="s">
        <v>129</v>
      </c>
      <c r="D343" s="42" t="s">
        <v>157</v>
      </c>
      <c r="E343" s="43" t="s">
        <v>34</v>
      </c>
      <c r="F343" s="44" t="s">
        <v>178</v>
      </c>
      <c r="G343" s="45">
        <f>SUM(G344:G344)</f>
        <v>19240.8</v>
      </c>
      <c r="H343" s="45">
        <f>SUM(H344:H344)</f>
        <v>20514.1</v>
      </c>
      <c r="I343" s="15"/>
    </row>
    <row r="344" spans="1:9" s="14" customFormat="1" ht="15.75">
      <c r="A344" s="128" t="s">
        <v>195</v>
      </c>
      <c r="B344" s="49"/>
      <c r="C344" s="42" t="s">
        <v>129</v>
      </c>
      <c r="D344" s="42" t="s">
        <v>157</v>
      </c>
      <c r="E344" s="43" t="s">
        <v>34</v>
      </c>
      <c r="F344" s="44" t="s">
        <v>196</v>
      </c>
      <c r="G344" s="45">
        <v>19240.8</v>
      </c>
      <c r="H344" s="45">
        <v>20514.1</v>
      </c>
      <c r="I344" s="15"/>
    </row>
    <row r="345" spans="1:9" s="14" customFormat="1" ht="31.5">
      <c r="A345" s="139" t="s">
        <v>400</v>
      </c>
      <c r="B345" s="51"/>
      <c r="C345" s="42" t="s">
        <v>129</v>
      </c>
      <c r="D345" s="42" t="s">
        <v>157</v>
      </c>
      <c r="E345" s="43" t="s">
        <v>365</v>
      </c>
      <c r="F345" s="44"/>
      <c r="G345" s="54">
        <f>G346+G350</f>
        <v>13571.799999999997</v>
      </c>
      <c r="H345" s="54">
        <f>H346+H350</f>
        <v>13571.799999999997</v>
      </c>
      <c r="I345" s="15"/>
    </row>
    <row r="346" spans="1:9" s="30" customFormat="1" ht="31.5">
      <c r="A346" s="163" t="s">
        <v>190</v>
      </c>
      <c r="B346" s="51"/>
      <c r="C346" s="42" t="s">
        <v>129</v>
      </c>
      <c r="D346" s="42" t="s">
        <v>157</v>
      </c>
      <c r="E346" s="43" t="s">
        <v>365</v>
      </c>
      <c r="F346" s="44" t="s">
        <v>178</v>
      </c>
      <c r="G346" s="54">
        <f>G347+G348+G349</f>
        <v>13424.999999999998</v>
      </c>
      <c r="H346" s="54">
        <f>H347+H348+H349</f>
        <v>13424.999999999998</v>
      </c>
      <c r="I346" s="15"/>
    </row>
    <row r="347" spans="1:9" s="30" customFormat="1" ht="15.75">
      <c r="A347" s="153" t="s">
        <v>191</v>
      </c>
      <c r="B347" s="51"/>
      <c r="C347" s="42" t="s">
        <v>129</v>
      </c>
      <c r="D347" s="42" t="s">
        <v>157</v>
      </c>
      <c r="E347" s="43" t="s">
        <v>365</v>
      </c>
      <c r="F347" s="44" t="s">
        <v>192</v>
      </c>
      <c r="G347" s="45">
        <v>146.9</v>
      </c>
      <c r="H347" s="45">
        <v>146.9</v>
      </c>
      <c r="I347" s="15"/>
    </row>
    <row r="348" spans="1:9" s="30" customFormat="1" ht="15.75">
      <c r="A348" s="128" t="s">
        <v>197</v>
      </c>
      <c r="B348" s="51"/>
      <c r="C348" s="42" t="s">
        <v>129</v>
      </c>
      <c r="D348" s="42" t="s">
        <v>157</v>
      </c>
      <c r="E348" s="43" t="s">
        <v>365</v>
      </c>
      <c r="F348" s="44" t="s">
        <v>196</v>
      </c>
      <c r="G348" s="45">
        <v>13131.3</v>
      </c>
      <c r="H348" s="45">
        <v>13131.3</v>
      </c>
      <c r="I348" s="15"/>
    </row>
    <row r="349" spans="1:9" s="30" customFormat="1" ht="31.5">
      <c r="A349" s="153" t="s">
        <v>498</v>
      </c>
      <c r="B349" s="51"/>
      <c r="C349" s="42" t="s">
        <v>129</v>
      </c>
      <c r="D349" s="42" t="s">
        <v>157</v>
      </c>
      <c r="E349" s="43" t="s">
        <v>365</v>
      </c>
      <c r="F349" s="44" t="s">
        <v>203</v>
      </c>
      <c r="G349" s="45">
        <v>146.8</v>
      </c>
      <c r="H349" s="45">
        <v>146.8</v>
      </c>
      <c r="I349" s="15"/>
    </row>
    <row r="350" spans="1:9" s="30" customFormat="1" ht="15.75">
      <c r="A350" s="153" t="s">
        <v>90</v>
      </c>
      <c r="B350" s="51"/>
      <c r="C350" s="42" t="s">
        <v>129</v>
      </c>
      <c r="D350" s="42" t="s">
        <v>157</v>
      </c>
      <c r="E350" s="43" t="s">
        <v>365</v>
      </c>
      <c r="F350" s="44" t="s">
        <v>87</v>
      </c>
      <c r="G350" s="45">
        <f>G351</f>
        <v>146.8</v>
      </c>
      <c r="H350" s="45">
        <f>H351</f>
        <v>146.8</v>
      </c>
      <c r="I350" s="15"/>
    </row>
    <row r="351" spans="1:9" s="30" customFormat="1" ht="47.25">
      <c r="A351" s="153" t="s">
        <v>227</v>
      </c>
      <c r="B351" s="51"/>
      <c r="C351" s="42" t="s">
        <v>129</v>
      </c>
      <c r="D351" s="42" t="s">
        <v>157</v>
      </c>
      <c r="E351" s="43" t="s">
        <v>365</v>
      </c>
      <c r="F351" s="44" t="s">
        <v>88</v>
      </c>
      <c r="G351" s="45">
        <v>146.8</v>
      </c>
      <c r="H351" s="45">
        <v>146.8</v>
      </c>
      <c r="I351" s="15"/>
    </row>
    <row r="352" spans="1:9" s="30" customFormat="1" ht="15.75">
      <c r="A352" s="139" t="s">
        <v>215</v>
      </c>
      <c r="B352" s="49"/>
      <c r="C352" s="42" t="s">
        <v>129</v>
      </c>
      <c r="D352" s="42" t="s">
        <v>157</v>
      </c>
      <c r="E352" s="43" t="s">
        <v>217</v>
      </c>
      <c r="F352" s="44"/>
      <c r="G352" s="45">
        <f>G353</f>
        <v>125</v>
      </c>
      <c r="H352" s="45">
        <f>H353</f>
        <v>125</v>
      </c>
      <c r="I352" s="15"/>
    </row>
    <row r="353" spans="1:9" s="30" customFormat="1" ht="31.5">
      <c r="A353" s="163" t="s">
        <v>190</v>
      </c>
      <c r="B353" s="49"/>
      <c r="C353" s="42" t="s">
        <v>129</v>
      </c>
      <c r="D353" s="42" t="s">
        <v>157</v>
      </c>
      <c r="E353" s="43" t="s">
        <v>217</v>
      </c>
      <c r="F353" s="44" t="s">
        <v>178</v>
      </c>
      <c r="G353" s="45">
        <f>G354</f>
        <v>125</v>
      </c>
      <c r="H353" s="45">
        <f>H354</f>
        <v>125</v>
      </c>
      <c r="I353" s="15"/>
    </row>
    <row r="354" spans="1:9" s="30" customFormat="1" ht="15.75">
      <c r="A354" s="128" t="s">
        <v>195</v>
      </c>
      <c r="B354" s="49"/>
      <c r="C354" s="42" t="s">
        <v>129</v>
      </c>
      <c r="D354" s="42" t="s">
        <v>157</v>
      </c>
      <c r="E354" s="43" t="s">
        <v>217</v>
      </c>
      <c r="F354" s="44" t="s">
        <v>196</v>
      </c>
      <c r="G354" s="45">
        <v>125</v>
      </c>
      <c r="H354" s="45">
        <v>125</v>
      </c>
      <c r="I354" s="15"/>
    </row>
    <row r="355" spans="1:9" s="30" customFormat="1" ht="15.75">
      <c r="A355" s="153" t="s">
        <v>104</v>
      </c>
      <c r="B355" s="46"/>
      <c r="C355" s="42" t="s">
        <v>129</v>
      </c>
      <c r="D355" s="42" t="s">
        <v>157</v>
      </c>
      <c r="E355" s="43" t="s">
        <v>306</v>
      </c>
      <c r="F355" s="44"/>
      <c r="G355" s="45">
        <f>G356</f>
        <v>20</v>
      </c>
      <c r="H355" s="45">
        <f>H356</f>
        <v>20</v>
      </c>
      <c r="I355" s="15"/>
    </row>
    <row r="356" spans="1:9" s="30" customFormat="1" ht="31.5">
      <c r="A356" s="163" t="s">
        <v>190</v>
      </c>
      <c r="B356" s="46"/>
      <c r="C356" s="42" t="s">
        <v>129</v>
      </c>
      <c r="D356" s="42" t="s">
        <v>157</v>
      </c>
      <c r="E356" s="43" t="s">
        <v>306</v>
      </c>
      <c r="F356" s="44" t="s">
        <v>178</v>
      </c>
      <c r="G356" s="45">
        <f>G357</f>
        <v>20</v>
      </c>
      <c r="H356" s="45">
        <f>H357</f>
        <v>20</v>
      </c>
      <c r="I356" s="15"/>
    </row>
    <row r="357" spans="1:9" s="30" customFormat="1" ht="15.75">
      <c r="A357" s="128" t="s">
        <v>195</v>
      </c>
      <c r="B357" s="46"/>
      <c r="C357" s="42" t="s">
        <v>129</v>
      </c>
      <c r="D357" s="42" t="s">
        <v>157</v>
      </c>
      <c r="E357" s="43" t="s">
        <v>306</v>
      </c>
      <c r="F357" s="44" t="s">
        <v>196</v>
      </c>
      <c r="G357" s="45">
        <v>20</v>
      </c>
      <c r="H357" s="45">
        <v>20</v>
      </c>
      <c r="I357" s="15"/>
    </row>
    <row r="358" spans="1:9" s="30" customFormat="1" ht="15.75">
      <c r="A358" s="139" t="s">
        <v>287</v>
      </c>
      <c r="B358" s="49"/>
      <c r="C358" s="42" t="s">
        <v>176</v>
      </c>
      <c r="D358" s="42" t="s">
        <v>157</v>
      </c>
      <c r="E358" s="43" t="s">
        <v>381</v>
      </c>
      <c r="F358" s="44"/>
      <c r="G358" s="45">
        <f>G359</f>
        <v>480</v>
      </c>
      <c r="H358" s="45">
        <f>H359</f>
        <v>30</v>
      </c>
      <c r="I358" s="15"/>
    </row>
    <row r="359" spans="1:9" s="30" customFormat="1" ht="31.5">
      <c r="A359" s="163" t="s">
        <v>190</v>
      </c>
      <c r="B359" s="49"/>
      <c r="C359" s="42" t="s">
        <v>129</v>
      </c>
      <c r="D359" s="42" t="s">
        <v>157</v>
      </c>
      <c r="E359" s="43" t="s">
        <v>381</v>
      </c>
      <c r="F359" s="44" t="s">
        <v>178</v>
      </c>
      <c r="G359" s="45">
        <f>G360</f>
        <v>480</v>
      </c>
      <c r="H359" s="45">
        <f>H360</f>
        <v>30</v>
      </c>
      <c r="I359" s="15"/>
    </row>
    <row r="360" spans="1:9" s="30" customFormat="1" ht="32.25" customHeight="1">
      <c r="A360" s="128" t="s">
        <v>197</v>
      </c>
      <c r="B360" s="49"/>
      <c r="C360" s="42" t="s">
        <v>129</v>
      </c>
      <c r="D360" s="42" t="s">
        <v>157</v>
      </c>
      <c r="E360" s="43" t="s">
        <v>381</v>
      </c>
      <c r="F360" s="44" t="s">
        <v>196</v>
      </c>
      <c r="G360" s="45">
        <v>480</v>
      </c>
      <c r="H360" s="45">
        <v>30</v>
      </c>
      <c r="I360" s="15"/>
    </row>
    <row r="361" spans="1:9" s="30" customFormat="1" ht="31.5">
      <c r="A361" s="139" t="s">
        <v>266</v>
      </c>
      <c r="B361" s="49"/>
      <c r="C361" s="42" t="s">
        <v>176</v>
      </c>
      <c r="D361" s="42" t="s">
        <v>157</v>
      </c>
      <c r="E361" s="44" t="s">
        <v>331</v>
      </c>
      <c r="F361" s="44"/>
      <c r="G361" s="45">
        <f>G362</f>
        <v>36</v>
      </c>
      <c r="H361" s="45">
        <f>H362</f>
        <v>36</v>
      </c>
      <c r="I361" s="15"/>
    </row>
    <row r="362" spans="1:9" s="30" customFormat="1" ht="31.5">
      <c r="A362" s="163" t="s">
        <v>190</v>
      </c>
      <c r="B362" s="49"/>
      <c r="C362" s="42" t="s">
        <v>129</v>
      </c>
      <c r="D362" s="42" t="s">
        <v>157</v>
      </c>
      <c r="E362" s="44" t="s">
        <v>331</v>
      </c>
      <c r="F362" s="44" t="s">
        <v>178</v>
      </c>
      <c r="G362" s="45">
        <f>G363</f>
        <v>36</v>
      </c>
      <c r="H362" s="45">
        <f>H363</f>
        <v>36</v>
      </c>
      <c r="I362" s="15"/>
    </row>
    <row r="363" spans="1:9" s="30" customFormat="1" ht="15.75">
      <c r="A363" s="153" t="s">
        <v>197</v>
      </c>
      <c r="B363" s="49"/>
      <c r="C363" s="42" t="s">
        <v>129</v>
      </c>
      <c r="D363" s="42" t="s">
        <v>157</v>
      </c>
      <c r="E363" s="44" t="s">
        <v>331</v>
      </c>
      <c r="F363" s="44" t="s">
        <v>196</v>
      </c>
      <c r="G363" s="45">
        <v>36</v>
      </c>
      <c r="H363" s="45">
        <v>36</v>
      </c>
      <c r="I363" s="15"/>
    </row>
    <row r="364" spans="1:9" s="30" customFormat="1" ht="15.75">
      <c r="A364" s="139" t="s">
        <v>267</v>
      </c>
      <c r="B364" s="51"/>
      <c r="C364" s="42" t="s">
        <v>129</v>
      </c>
      <c r="D364" s="42" t="s">
        <v>157</v>
      </c>
      <c r="E364" s="43" t="s">
        <v>35</v>
      </c>
      <c r="F364" s="44"/>
      <c r="G364" s="45">
        <f>G365</f>
        <v>135.6</v>
      </c>
      <c r="H364" s="45">
        <f>H365</f>
        <v>135.6</v>
      </c>
      <c r="I364" s="15"/>
    </row>
    <row r="365" spans="1:9" s="30" customFormat="1" ht="31.5">
      <c r="A365" s="163" t="s">
        <v>190</v>
      </c>
      <c r="B365" s="51"/>
      <c r="C365" s="42" t="s">
        <v>129</v>
      </c>
      <c r="D365" s="42" t="s">
        <v>157</v>
      </c>
      <c r="E365" s="43" t="s">
        <v>35</v>
      </c>
      <c r="F365" s="44" t="s">
        <v>178</v>
      </c>
      <c r="G365" s="45">
        <f>SUM(G366:G366)</f>
        <v>135.6</v>
      </c>
      <c r="H365" s="45">
        <f>SUM(H366:H366)</f>
        <v>135.6</v>
      </c>
      <c r="I365" s="15"/>
    </row>
    <row r="366" spans="1:9" s="30" customFormat="1" ht="15.75">
      <c r="A366" s="128" t="s">
        <v>195</v>
      </c>
      <c r="B366" s="51"/>
      <c r="C366" s="42" t="s">
        <v>129</v>
      </c>
      <c r="D366" s="42" t="s">
        <v>157</v>
      </c>
      <c r="E366" s="43" t="s">
        <v>35</v>
      </c>
      <c r="F366" s="44" t="s">
        <v>196</v>
      </c>
      <c r="G366" s="45">
        <v>135.6</v>
      </c>
      <c r="H366" s="45">
        <v>135.6</v>
      </c>
      <c r="I366" s="15"/>
    </row>
    <row r="367" spans="1:9" s="30" customFormat="1" ht="31.5">
      <c r="A367" s="139" t="s">
        <v>268</v>
      </c>
      <c r="B367" s="46"/>
      <c r="C367" s="42" t="s">
        <v>129</v>
      </c>
      <c r="D367" s="42" t="s">
        <v>157</v>
      </c>
      <c r="E367" s="43" t="s">
        <v>36</v>
      </c>
      <c r="F367" s="44"/>
      <c r="G367" s="45">
        <f>G368</f>
        <v>150</v>
      </c>
      <c r="H367" s="45">
        <f>H368</f>
        <v>150</v>
      </c>
      <c r="I367" s="15"/>
    </row>
    <row r="368" spans="1:9" s="30" customFormat="1" ht="31.5">
      <c r="A368" s="163" t="s">
        <v>190</v>
      </c>
      <c r="B368" s="46"/>
      <c r="C368" s="42" t="s">
        <v>129</v>
      </c>
      <c r="D368" s="42" t="s">
        <v>157</v>
      </c>
      <c r="E368" s="43" t="s">
        <v>36</v>
      </c>
      <c r="F368" s="44" t="s">
        <v>178</v>
      </c>
      <c r="G368" s="45">
        <f>SUM(G369:G369)</f>
        <v>150</v>
      </c>
      <c r="H368" s="45">
        <f>SUM(H369:H369)</f>
        <v>150</v>
      </c>
      <c r="I368" s="15"/>
    </row>
    <row r="369" spans="1:9" s="14" customFormat="1" ht="15.75">
      <c r="A369" s="128" t="s">
        <v>195</v>
      </c>
      <c r="B369" s="49"/>
      <c r="C369" s="42" t="s">
        <v>129</v>
      </c>
      <c r="D369" s="42" t="s">
        <v>157</v>
      </c>
      <c r="E369" s="43" t="s">
        <v>36</v>
      </c>
      <c r="F369" s="44" t="s">
        <v>196</v>
      </c>
      <c r="G369" s="45">
        <v>150</v>
      </c>
      <c r="H369" s="45">
        <v>150</v>
      </c>
      <c r="I369" s="15"/>
    </row>
    <row r="370" spans="1:9" s="14" customFormat="1" ht="94.5">
      <c r="A370" s="171" t="s">
        <v>489</v>
      </c>
      <c r="B370" s="49"/>
      <c r="C370" s="42" t="s">
        <v>129</v>
      </c>
      <c r="D370" s="42" t="s">
        <v>157</v>
      </c>
      <c r="E370" s="44" t="s">
        <v>382</v>
      </c>
      <c r="F370" s="44"/>
      <c r="G370" s="45">
        <f>G371</f>
        <v>50</v>
      </c>
      <c r="H370" s="45">
        <f>H371</f>
        <v>50</v>
      </c>
      <c r="I370" s="15"/>
    </row>
    <row r="371" spans="1:9" s="14" customFormat="1" ht="31.5">
      <c r="A371" s="153" t="s">
        <v>262</v>
      </c>
      <c r="B371" s="49"/>
      <c r="C371" s="42" t="s">
        <v>129</v>
      </c>
      <c r="D371" s="42" t="s">
        <v>157</v>
      </c>
      <c r="E371" s="44" t="s">
        <v>382</v>
      </c>
      <c r="F371" s="44" t="s">
        <v>178</v>
      </c>
      <c r="G371" s="45">
        <f>G372</f>
        <v>50</v>
      </c>
      <c r="H371" s="45">
        <f>H372</f>
        <v>50</v>
      </c>
      <c r="I371" s="15"/>
    </row>
    <row r="372" spans="1:9" s="14" customFormat="1" ht="15.75">
      <c r="A372" s="128" t="s">
        <v>195</v>
      </c>
      <c r="B372" s="49"/>
      <c r="C372" s="42" t="s">
        <v>129</v>
      </c>
      <c r="D372" s="42" t="s">
        <v>157</v>
      </c>
      <c r="E372" s="44" t="s">
        <v>382</v>
      </c>
      <c r="F372" s="44" t="s">
        <v>196</v>
      </c>
      <c r="G372" s="45">
        <v>50</v>
      </c>
      <c r="H372" s="45">
        <v>50</v>
      </c>
      <c r="I372" s="15"/>
    </row>
    <row r="373" spans="1:9" s="14" customFormat="1" ht="31.5">
      <c r="A373" s="152" t="s">
        <v>490</v>
      </c>
      <c r="B373" s="49"/>
      <c r="C373" s="37" t="s">
        <v>129</v>
      </c>
      <c r="D373" s="37" t="s">
        <v>157</v>
      </c>
      <c r="E373" s="38" t="s">
        <v>80</v>
      </c>
      <c r="F373" s="39"/>
      <c r="G373" s="40">
        <f aca="true" t="shared" si="16" ref="G373:H375">G374</f>
        <v>50</v>
      </c>
      <c r="H373" s="40">
        <f t="shared" si="16"/>
        <v>50</v>
      </c>
      <c r="I373" s="15"/>
    </row>
    <row r="374" spans="1:9" s="14" customFormat="1" ht="31.5">
      <c r="A374" s="168" t="s">
        <v>491</v>
      </c>
      <c r="B374" s="51"/>
      <c r="C374" s="42" t="s">
        <v>129</v>
      </c>
      <c r="D374" s="42" t="s">
        <v>157</v>
      </c>
      <c r="E374" s="43" t="s">
        <v>81</v>
      </c>
      <c r="F374" s="44"/>
      <c r="G374" s="45">
        <f t="shared" si="16"/>
        <v>50</v>
      </c>
      <c r="H374" s="45">
        <f t="shared" si="16"/>
        <v>50</v>
      </c>
      <c r="I374" s="15"/>
    </row>
    <row r="375" spans="1:9" s="14" customFormat="1" ht="31.5">
      <c r="A375" s="163" t="s">
        <v>190</v>
      </c>
      <c r="B375" s="51"/>
      <c r="C375" s="42" t="s">
        <v>129</v>
      </c>
      <c r="D375" s="42" t="s">
        <v>157</v>
      </c>
      <c r="E375" s="43" t="s">
        <v>81</v>
      </c>
      <c r="F375" s="44" t="s">
        <v>178</v>
      </c>
      <c r="G375" s="45">
        <f t="shared" si="16"/>
        <v>50</v>
      </c>
      <c r="H375" s="45">
        <f t="shared" si="16"/>
        <v>50</v>
      </c>
      <c r="I375" s="15"/>
    </row>
    <row r="376" spans="1:9" s="14" customFormat="1" ht="15.75">
      <c r="A376" s="128" t="s">
        <v>191</v>
      </c>
      <c r="B376" s="51"/>
      <c r="C376" s="42" t="s">
        <v>129</v>
      </c>
      <c r="D376" s="42" t="s">
        <v>157</v>
      </c>
      <c r="E376" s="43" t="s">
        <v>81</v>
      </c>
      <c r="F376" s="44" t="s">
        <v>192</v>
      </c>
      <c r="G376" s="45">
        <v>50</v>
      </c>
      <c r="H376" s="45">
        <v>50</v>
      </c>
      <c r="I376" s="15"/>
    </row>
    <row r="377" spans="1:11" s="14" customFormat="1" ht="15.75">
      <c r="A377" s="141" t="s">
        <v>501</v>
      </c>
      <c r="B377" s="41"/>
      <c r="C377" s="37" t="s">
        <v>129</v>
      </c>
      <c r="D377" s="37" t="s">
        <v>129</v>
      </c>
      <c r="E377" s="39" t="s">
        <v>341</v>
      </c>
      <c r="F377" s="39"/>
      <c r="G377" s="40">
        <f>G378</f>
        <v>150</v>
      </c>
      <c r="H377" s="40">
        <f>H378</f>
        <v>150</v>
      </c>
      <c r="I377" s="15"/>
      <c r="J377" s="15">
        <f>G377+G502</f>
        <v>1137</v>
      </c>
      <c r="K377" s="15">
        <f>H377+H502</f>
        <v>1137</v>
      </c>
    </row>
    <row r="378" spans="1:9" s="14" customFormat="1" ht="31.5">
      <c r="A378" s="156" t="s">
        <v>389</v>
      </c>
      <c r="B378" s="41"/>
      <c r="C378" s="42" t="s">
        <v>129</v>
      </c>
      <c r="D378" s="42" t="s">
        <v>129</v>
      </c>
      <c r="E378" s="44" t="s">
        <v>390</v>
      </c>
      <c r="F378" s="44"/>
      <c r="G378" s="45">
        <f>SUM(G379)</f>
        <v>150</v>
      </c>
      <c r="H378" s="45">
        <f>SUM(H379)</f>
        <v>150</v>
      </c>
      <c r="I378" s="15"/>
    </row>
    <row r="379" spans="1:9" s="14" customFormat="1" ht="31.5">
      <c r="A379" s="163" t="s">
        <v>190</v>
      </c>
      <c r="B379" s="46"/>
      <c r="C379" s="42" t="s">
        <v>129</v>
      </c>
      <c r="D379" s="42" t="s">
        <v>129</v>
      </c>
      <c r="E379" s="44" t="s">
        <v>390</v>
      </c>
      <c r="F379" s="44" t="s">
        <v>178</v>
      </c>
      <c r="G379" s="45">
        <f>G380</f>
        <v>150</v>
      </c>
      <c r="H379" s="45">
        <f>H380</f>
        <v>150</v>
      </c>
      <c r="I379" s="15"/>
    </row>
    <row r="380" spans="1:9" s="14" customFormat="1" ht="15.75">
      <c r="A380" s="128" t="s">
        <v>191</v>
      </c>
      <c r="B380" s="41"/>
      <c r="C380" s="42" t="s">
        <v>129</v>
      </c>
      <c r="D380" s="42" t="s">
        <v>129</v>
      </c>
      <c r="E380" s="44" t="s">
        <v>390</v>
      </c>
      <c r="F380" s="44" t="s">
        <v>192</v>
      </c>
      <c r="G380" s="45">
        <v>150</v>
      </c>
      <c r="H380" s="45">
        <v>150</v>
      </c>
      <c r="I380" s="15"/>
    </row>
    <row r="381" spans="1:9" s="14" customFormat="1" ht="15.75">
      <c r="A381" s="152" t="s">
        <v>125</v>
      </c>
      <c r="B381" s="36"/>
      <c r="C381" s="37" t="s">
        <v>129</v>
      </c>
      <c r="D381" s="37" t="s">
        <v>168</v>
      </c>
      <c r="E381" s="38"/>
      <c r="F381" s="39"/>
      <c r="G381" s="53">
        <f>G382+G394</f>
        <v>20540.300000000003</v>
      </c>
      <c r="H381" s="53">
        <f>H382+H394</f>
        <v>21268.165999999997</v>
      </c>
      <c r="I381" s="15"/>
    </row>
    <row r="382" spans="1:17" s="14" customFormat="1" ht="16.5" customHeight="1">
      <c r="A382" s="152" t="s">
        <v>420</v>
      </c>
      <c r="B382" s="36"/>
      <c r="C382" s="37" t="s">
        <v>129</v>
      </c>
      <c r="D382" s="37" t="s">
        <v>168</v>
      </c>
      <c r="E382" s="38" t="s">
        <v>11</v>
      </c>
      <c r="F382" s="39"/>
      <c r="G382" s="53">
        <f>G383</f>
        <v>16206.800000000001</v>
      </c>
      <c r="H382" s="53">
        <f>H383</f>
        <v>16810.6</v>
      </c>
      <c r="Q382" s="32"/>
    </row>
    <row r="383" spans="1:17" s="14" customFormat="1" ht="31.5">
      <c r="A383" s="152" t="s">
        <v>502</v>
      </c>
      <c r="B383" s="36"/>
      <c r="C383" s="37" t="s">
        <v>129</v>
      </c>
      <c r="D383" s="37" t="s">
        <v>168</v>
      </c>
      <c r="E383" s="38" t="s">
        <v>362</v>
      </c>
      <c r="F383" s="39"/>
      <c r="G383" s="53">
        <f>G384+G389</f>
        <v>16206.800000000001</v>
      </c>
      <c r="H383" s="53">
        <f>H384+H389</f>
        <v>16810.6</v>
      </c>
      <c r="Q383" s="32"/>
    </row>
    <row r="384" spans="1:17" s="14" customFormat="1" ht="31.5">
      <c r="A384" s="139" t="s">
        <v>107</v>
      </c>
      <c r="B384" s="46"/>
      <c r="C384" s="42" t="s">
        <v>129</v>
      </c>
      <c r="D384" s="42" t="s">
        <v>168</v>
      </c>
      <c r="E384" s="43" t="s">
        <v>363</v>
      </c>
      <c r="F384" s="44"/>
      <c r="G384" s="45">
        <f>G385+G387</f>
        <v>15806.800000000001</v>
      </c>
      <c r="H384" s="45">
        <f>H385+H387</f>
        <v>16410.6</v>
      </c>
      <c r="Q384" s="32"/>
    </row>
    <row r="385" spans="1:9" s="14" customFormat="1" ht="63">
      <c r="A385" s="155" t="s">
        <v>115</v>
      </c>
      <c r="B385" s="46"/>
      <c r="C385" s="42" t="s">
        <v>129</v>
      </c>
      <c r="D385" s="42" t="s">
        <v>168</v>
      </c>
      <c r="E385" s="43" t="s">
        <v>363</v>
      </c>
      <c r="F385" s="44" t="s">
        <v>198</v>
      </c>
      <c r="G385" s="45">
        <f>G386</f>
        <v>15255.1</v>
      </c>
      <c r="H385" s="45">
        <f>H386</f>
        <v>15858.9</v>
      </c>
      <c r="I385" s="15"/>
    </row>
    <row r="386" spans="1:9" s="30" customFormat="1" ht="15.75">
      <c r="A386" s="173" t="s">
        <v>193</v>
      </c>
      <c r="B386" s="46"/>
      <c r="C386" s="42" t="s">
        <v>129</v>
      </c>
      <c r="D386" s="42" t="s">
        <v>168</v>
      </c>
      <c r="E386" s="43" t="s">
        <v>363</v>
      </c>
      <c r="F386" s="44" t="s">
        <v>194</v>
      </c>
      <c r="G386" s="45">
        <v>15255.1</v>
      </c>
      <c r="H386" s="45">
        <v>15858.9</v>
      </c>
      <c r="I386" s="15"/>
    </row>
    <row r="387" spans="1:9" s="30" customFormat="1" ht="31.5">
      <c r="A387" s="155" t="s">
        <v>225</v>
      </c>
      <c r="B387" s="46"/>
      <c r="C387" s="42" t="s">
        <v>129</v>
      </c>
      <c r="D387" s="42" t="s">
        <v>168</v>
      </c>
      <c r="E387" s="43" t="s">
        <v>363</v>
      </c>
      <c r="F387" s="44" t="s">
        <v>188</v>
      </c>
      <c r="G387" s="45">
        <f>G388</f>
        <v>551.7</v>
      </c>
      <c r="H387" s="45">
        <f>H388</f>
        <v>551.7</v>
      </c>
      <c r="I387" s="15"/>
    </row>
    <row r="388" spans="1:9" s="14" customFormat="1" ht="27" customHeight="1">
      <c r="A388" s="163" t="s">
        <v>189</v>
      </c>
      <c r="B388" s="46"/>
      <c r="C388" s="42" t="s">
        <v>129</v>
      </c>
      <c r="D388" s="42" t="s">
        <v>168</v>
      </c>
      <c r="E388" s="43" t="s">
        <v>363</v>
      </c>
      <c r="F388" s="44" t="s">
        <v>187</v>
      </c>
      <c r="G388" s="45">
        <v>551.7</v>
      </c>
      <c r="H388" s="45">
        <v>551.7</v>
      </c>
      <c r="I388" s="15"/>
    </row>
    <row r="389" spans="1:9" s="14" customFormat="1" ht="15.75">
      <c r="A389" s="174" t="s">
        <v>104</v>
      </c>
      <c r="B389" s="46"/>
      <c r="C389" s="42" t="s">
        <v>129</v>
      </c>
      <c r="D389" s="42" t="s">
        <v>168</v>
      </c>
      <c r="E389" s="43" t="s">
        <v>364</v>
      </c>
      <c r="F389" s="44"/>
      <c r="G389" s="54">
        <f>G390+G392</f>
        <v>400</v>
      </c>
      <c r="H389" s="54">
        <f>H390+H392</f>
        <v>400</v>
      </c>
      <c r="I389" s="15"/>
    </row>
    <row r="390" spans="1:9" s="14" customFormat="1" ht="63">
      <c r="A390" s="155" t="s">
        <v>115</v>
      </c>
      <c r="B390" s="46"/>
      <c r="C390" s="42" t="s">
        <v>129</v>
      </c>
      <c r="D390" s="42" t="s">
        <v>168</v>
      </c>
      <c r="E390" s="43" t="s">
        <v>364</v>
      </c>
      <c r="F390" s="44" t="s">
        <v>198</v>
      </c>
      <c r="G390" s="54">
        <f>G391</f>
        <v>300</v>
      </c>
      <c r="H390" s="54">
        <f>H391</f>
        <v>300</v>
      </c>
      <c r="I390" s="15"/>
    </row>
    <row r="391" spans="1:9" s="30" customFormat="1" ht="15.75">
      <c r="A391" s="173" t="s">
        <v>193</v>
      </c>
      <c r="B391" s="46"/>
      <c r="C391" s="42" t="s">
        <v>129</v>
      </c>
      <c r="D391" s="42" t="s">
        <v>168</v>
      </c>
      <c r="E391" s="43" t="s">
        <v>364</v>
      </c>
      <c r="F391" s="44" t="s">
        <v>194</v>
      </c>
      <c r="G391" s="54">
        <v>300</v>
      </c>
      <c r="H391" s="54">
        <v>300</v>
      </c>
      <c r="I391" s="15"/>
    </row>
    <row r="392" spans="1:9" s="30" customFormat="1" ht="31.5">
      <c r="A392" s="155" t="s">
        <v>225</v>
      </c>
      <c r="B392" s="46"/>
      <c r="C392" s="42" t="s">
        <v>129</v>
      </c>
      <c r="D392" s="42" t="s">
        <v>168</v>
      </c>
      <c r="E392" s="43" t="s">
        <v>364</v>
      </c>
      <c r="F392" s="44" t="s">
        <v>188</v>
      </c>
      <c r="G392" s="54">
        <f>G393</f>
        <v>100</v>
      </c>
      <c r="H392" s="54">
        <f>H393</f>
        <v>100</v>
      </c>
      <c r="I392" s="15"/>
    </row>
    <row r="393" spans="1:9" s="30" customFormat="1" ht="31.5">
      <c r="A393" s="139" t="s">
        <v>189</v>
      </c>
      <c r="B393" s="46"/>
      <c r="C393" s="42" t="s">
        <v>129</v>
      </c>
      <c r="D393" s="42" t="s">
        <v>168</v>
      </c>
      <c r="E393" s="43" t="s">
        <v>364</v>
      </c>
      <c r="F393" s="44" t="s">
        <v>187</v>
      </c>
      <c r="G393" s="54">
        <v>100</v>
      </c>
      <c r="H393" s="54">
        <v>100</v>
      </c>
      <c r="I393" s="15"/>
    </row>
    <row r="394" spans="1:9" s="30" customFormat="1" ht="31.5">
      <c r="A394" s="141" t="s">
        <v>421</v>
      </c>
      <c r="B394" s="49"/>
      <c r="C394" s="37" t="s">
        <v>129</v>
      </c>
      <c r="D394" s="37" t="s">
        <v>168</v>
      </c>
      <c r="E394" s="38" t="s">
        <v>235</v>
      </c>
      <c r="F394" s="39"/>
      <c r="G394" s="53">
        <f>G395+G402</f>
        <v>4333.5</v>
      </c>
      <c r="H394" s="53">
        <f>H395+H402</f>
        <v>4457.566</v>
      </c>
      <c r="I394" s="15"/>
    </row>
    <row r="395" spans="1:9" s="30" customFormat="1" ht="25.5" customHeight="1">
      <c r="A395" s="172" t="s">
        <v>201</v>
      </c>
      <c r="B395" s="49"/>
      <c r="C395" s="37" t="s">
        <v>129</v>
      </c>
      <c r="D395" s="37" t="s">
        <v>168</v>
      </c>
      <c r="E395" s="38" t="s">
        <v>236</v>
      </c>
      <c r="F395" s="39"/>
      <c r="G395" s="40">
        <f>G396+G399</f>
        <v>3283.5</v>
      </c>
      <c r="H395" s="40">
        <f>H396+H399</f>
        <v>3407.566</v>
      </c>
      <c r="I395" s="15"/>
    </row>
    <row r="396" spans="1:9" s="30" customFormat="1" ht="15.75">
      <c r="A396" s="156" t="s">
        <v>106</v>
      </c>
      <c r="B396" s="49"/>
      <c r="C396" s="42" t="s">
        <v>129</v>
      </c>
      <c r="D396" s="42" t="s">
        <v>168</v>
      </c>
      <c r="E396" s="43" t="s">
        <v>237</v>
      </c>
      <c r="F396" s="44"/>
      <c r="G396" s="45">
        <f>G397</f>
        <v>182.5</v>
      </c>
      <c r="H396" s="45">
        <f>H397</f>
        <v>182.5</v>
      </c>
      <c r="I396" s="15"/>
    </row>
    <row r="397" spans="1:9" s="30" customFormat="1" ht="31.5">
      <c r="A397" s="163" t="s">
        <v>190</v>
      </c>
      <c r="B397" s="49"/>
      <c r="C397" s="42" t="s">
        <v>129</v>
      </c>
      <c r="D397" s="42" t="s">
        <v>168</v>
      </c>
      <c r="E397" s="43" t="s">
        <v>237</v>
      </c>
      <c r="F397" s="44" t="s">
        <v>178</v>
      </c>
      <c r="G397" s="45">
        <f>G398</f>
        <v>182.5</v>
      </c>
      <c r="H397" s="45">
        <f>H398</f>
        <v>182.5</v>
      </c>
      <c r="I397" s="15"/>
    </row>
    <row r="398" spans="1:9" s="30" customFormat="1" ht="15.75">
      <c r="A398" s="128" t="s">
        <v>191</v>
      </c>
      <c r="B398" s="49"/>
      <c r="C398" s="42" t="s">
        <v>129</v>
      </c>
      <c r="D398" s="42" t="s">
        <v>168</v>
      </c>
      <c r="E398" s="43" t="s">
        <v>237</v>
      </c>
      <c r="F398" s="44" t="s">
        <v>192</v>
      </c>
      <c r="G398" s="45">
        <v>182.5</v>
      </c>
      <c r="H398" s="45">
        <v>182.5</v>
      </c>
      <c r="I398" s="15"/>
    </row>
    <row r="399" spans="1:9" s="30" customFormat="1" ht="63">
      <c r="A399" s="154" t="s">
        <v>424</v>
      </c>
      <c r="B399" s="49"/>
      <c r="C399" s="42" t="s">
        <v>129</v>
      </c>
      <c r="D399" s="42" t="s">
        <v>168</v>
      </c>
      <c r="E399" s="43" t="s">
        <v>241</v>
      </c>
      <c r="F399" s="44"/>
      <c r="G399" s="45">
        <f>G400</f>
        <v>3101</v>
      </c>
      <c r="H399" s="45">
        <f>H400</f>
        <v>3225.066</v>
      </c>
      <c r="I399" s="15"/>
    </row>
    <row r="400" spans="1:9" ht="31.5">
      <c r="A400" s="163" t="s">
        <v>190</v>
      </c>
      <c r="B400" s="49"/>
      <c r="C400" s="42" t="s">
        <v>129</v>
      </c>
      <c r="D400" s="42" t="s">
        <v>168</v>
      </c>
      <c r="E400" s="43" t="s">
        <v>241</v>
      </c>
      <c r="F400" s="44" t="s">
        <v>178</v>
      </c>
      <c r="G400" s="45">
        <f>SUM(G401:G401)</f>
        <v>3101</v>
      </c>
      <c r="H400" s="45">
        <f>SUM(H401:H401)</f>
        <v>3225.066</v>
      </c>
      <c r="I400" s="15"/>
    </row>
    <row r="401" spans="1:9" ht="15.75">
      <c r="A401" s="128" t="s">
        <v>191</v>
      </c>
      <c r="B401" s="49"/>
      <c r="C401" s="42" t="s">
        <v>129</v>
      </c>
      <c r="D401" s="42" t="s">
        <v>168</v>
      </c>
      <c r="E401" s="43" t="s">
        <v>241</v>
      </c>
      <c r="F401" s="44" t="s">
        <v>192</v>
      </c>
      <c r="G401" s="45">
        <v>3101</v>
      </c>
      <c r="H401" s="45">
        <v>3225.066</v>
      </c>
      <c r="I401" s="15"/>
    </row>
    <row r="402" spans="1:9" ht="31.5">
      <c r="A402" s="175" t="s">
        <v>503</v>
      </c>
      <c r="B402" s="49"/>
      <c r="C402" s="37" t="s">
        <v>129</v>
      </c>
      <c r="D402" s="37" t="s">
        <v>168</v>
      </c>
      <c r="E402" s="38" t="s">
        <v>238</v>
      </c>
      <c r="F402" s="39"/>
      <c r="G402" s="53">
        <f>G403+G406+G409</f>
        <v>1050</v>
      </c>
      <c r="H402" s="53">
        <f>H403+H406+H409</f>
        <v>1050</v>
      </c>
      <c r="I402" s="15"/>
    </row>
    <row r="403" spans="1:9" ht="15.75">
      <c r="A403" s="128" t="s">
        <v>265</v>
      </c>
      <c r="B403" s="46"/>
      <c r="C403" s="42" t="s">
        <v>129</v>
      </c>
      <c r="D403" s="42" t="s">
        <v>168</v>
      </c>
      <c r="E403" s="43" t="s">
        <v>281</v>
      </c>
      <c r="F403" s="44"/>
      <c r="G403" s="45">
        <f>G404</f>
        <v>500</v>
      </c>
      <c r="H403" s="45">
        <f>H404</f>
        <v>500</v>
      </c>
      <c r="I403" s="15"/>
    </row>
    <row r="404" spans="1:9" ht="31.5">
      <c r="A404" s="163" t="s">
        <v>190</v>
      </c>
      <c r="B404" s="46"/>
      <c r="C404" s="42" t="s">
        <v>129</v>
      </c>
      <c r="D404" s="42" t="s">
        <v>168</v>
      </c>
      <c r="E404" s="43" t="s">
        <v>281</v>
      </c>
      <c r="F404" s="44" t="s">
        <v>178</v>
      </c>
      <c r="G404" s="45">
        <f>G405</f>
        <v>500</v>
      </c>
      <c r="H404" s="45">
        <f>H405</f>
        <v>500</v>
      </c>
      <c r="I404" s="15"/>
    </row>
    <row r="405" spans="1:9" ht="15.75">
      <c r="A405" s="128" t="s">
        <v>197</v>
      </c>
      <c r="B405" s="46"/>
      <c r="C405" s="42" t="s">
        <v>129</v>
      </c>
      <c r="D405" s="42" t="s">
        <v>168</v>
      </c>
      <c r="E405" s="43" t="s">
        <v>281</v>
      </c>
      <c r="F405" s="44" t="s">
        <v>196</v>
      </c>
      <c r="G405" s="45">
        <v>500</v>
      </c>
      <c r="H405" s="45">
        <v>500</v>
      </c>
      <c r="I405" s="15"/>
    </row>
    <row r="406" spans="1:9" ht="15.75">
      <c r="A406" s="139" t="s">
        <v>267</v>
      </c>
      <c r="B406" s="46"/>
      <c r="C406" s="42" t="s">
        <v>129</v>
      </c>
      <c r="D406" s="42" t="s">
        <v>168</v>
      </c>
      <c r="E406" s="43" t="s">
        <v>280</v>
      </c>
      <c r="F406" s="44"/>
      <c r="G406" s="45">
        <f>G407</f>
        <v>370</v>
      </c>
      <c r="H406" s="45">
        <f>H407</f>
        <v>370</v>
      </c>
      <c r="I406" s="15"/>
    </row>
    <row r="407" spans="1:9" ht="31.5">
      <c r="A407" s="163" t="s">
        <v>190</v>
      </c>
      <c r="B407" s="46"/>
      <c r="C407" s="42" t="s">
        <v>129</v>
      </c>
      <c r="D407" s="42" t="s">
        <v>168</v>
      </c>
      <c r="E407" s="43" t="s">
        <v>280</v>
      </c>
      <c r="F407" s="44" t="s">
        <v>178</v>
      </c>
      <c r="G407" s="45">
        <f>G408</f>
        <v>370</v>
      </c>
      <c r="H407" s="45">
        <f>H408</f>
        <v>370</v>
      </c>
      <c r="I407" s="15"/>
    </row>
    <row r="408" spans="1:9" ht="15.75">
      <c r="A408" s="128" t="s">
        <v>197</v>
      </c>
      <c r="B408" s="46"/>
      <c r="C408" s="42" t="s">
        <v>129</v>
      </c>
      <c r="D408" s="42" t="s">
        <v>168</v>
      </c>
      <c r="E408" s="43" t="s">
        <v>280</v>
      </c>
      <c r="F408" s="44" t="s">
        <v>196</v>
      </c>
      <c r="G408" s="45">
        <f>450-80</f>
        <v>370</v>
      </c>
      <c r="H408" s="45">
        <f>450-80</f>
        <v>370</v>
      </c>
      <c r="I408" s="15"/>
    </row>
    <row r="409" spans="1:9" ht="31.5">
      <c r="A409" s="139" t="s">
        <v>268</v>
      </c>
      <c r="B409" s="46"/>
      <c r="C409" s="42" t="s">
        <v>129</v>
      </c>
      <c r="D409" s="42" t="s">
        <v>168</v>
      </c>
      <c r="E409" s="43" t="s">
        <v>332</v>
      </c>
      <c r="F409" s="44"/>
      <c r="G409" s="45">
        <f>G410</f>
        <v>180</v>
      </c>
      <c r="H409" s="45">
        <f>H410</f>
        <v>180</v>
      </c>
      <c r="I409" s="15"/>
    </row>
    <row r="410" spans="1:9" ht="31.5">
      <c r="A410" s="163" t="s">
        <v>190</v>
      </c>
      <c r="B410" s="46"/>
      <c r="C410" s="42" t="s">
        <v>129</v>
      </c>
      <c r="D410" s="42" t="s">
        <v>168</v>
      </c>
      <c r="E410" s="43" t="s">
        <v>332</v>
      </c>
      <c r="F410" s="44" t="s">
        <v>178</v>
      </c>
      <c r="G410" s="45">
        <f>G411</f>
        <v>180</v>
      </c>
      <c r="H410" s="45">
        <f>H411</f>
        <v>180</v>
      </c>
      <c r="I410" s="15"/>
    </row>
    <row r="411" spans="1:9" ht="15.75">
      <c r="A411" s="128" t="s">
        <v>197</v>
      </c>
      <c r="B411" s="46"/>
      <c r="C411" s="42" t="s">
        <v>129</v>
      </c>
      <c r="D411" s="42" t="s">
        <v>168</v>
      </c>
      <c r="E411" s="43" t="s">
        <v>332</v>
      </c>
      <c r="F411" s="44" t="s">
        <v>196</v>
      </c>
      <c r="G411" s="45">
        <f>100+80</f>
        <v>180</v>
      </c>
      <c r="H411" s="45">
        <f>100+80</f>
        <v>180</v>
      </c>
      <c r="I411" s="15"/>
    </row>
    <row r="412" spans="1:9" ht="15.75">
      <c r="A412" s="152" t="s">
        <v>154</v>
      </c>
      <c r="B412" s="46"/>
      <c r="C412" s="37" t="s">
        <v>127</v>
      </c>
      <c r="D412" s="42"/>
      <c r="E412" s="43"/>
      <c r="F412" s="44"/>
      <c r="G412" s="40">
        <f aca="true" t="shared" si="17" ref="G412:H417">G413</f>
        <v>28773.700000000004</v>
      </c>
      <c r="H412" s="40">
        <f t="shared" si="17"/>
        <v>29201.488</v>
      </c>
      <c r="I412" s="15"/>
    </row>
    <row r="413" spans="1:11" ht="15.75">
      <c r="A413" s="152" t="s">
        <v>158</v>
      </c>
      <c r="B413" s="37"/>
      <c r="C413" s="37" t="s">
        <v>127</v>
      </c>
      <c r="D413" s="37" t="s">
        <v>170</v>
      </c>
      <c r="E413" s="38"/>
      <c r="F413" s="39"/>
      <c r="G413" s="40">
        <f t="shared" si="17"/>
        <v>28773.700000000004</v>
      </c>
      <c r="H413" s="40">
        <f t="shared" si="17"/>
        <v>29201.488</v>
      </c>
      <c r="I413" s="15"/>
      <c r="J413" s="98">
        <f>G413+G584+G689</f>
        <v>35724.3</v>
      </c>
      <c r="K413" s="98">
        <f>H413+H584+H689</f>
        <v>36151.944</v>
      </c>
    </row>
    <row r="414" spans="1:9" ht="31.5">
      <c r="A414" s="152" t="s">
        <v>420</v>
      </c>
      <c r="B414" s="36"/>
      <c r="C414" s="37" t="s">
        <v>127</v>
      </c>
      <c r="D414" s="37" t="s">
        <v>170</v>
      </c>
      <c r="E414" s="38" t="s">
        <v>11</v>
      </c>
      <c r="F414" s="39"/>
      <c r="G414" s="40">
        <f>G415+G419</f>
        <v>28773.700000000004</v>
      </c>
      <c r="H414" s="40">
        <f>H415+H419</f>
        <v>29201.488</v>
      </c>
      <c r="I414" s="15"/>
    </row>
    <row r="415" spans="1:9" ht="31.5">
      <c r="A415" s="152" t="s">
        <v>504</v>
      </c>
      <c r="B415" s="37"/>
      <c r="C415" s="37" t="s">
        <v>127</v>
      </c>
      <c r="D415" s="37" t="s">
        <v>170</v>
      </c>
      <c r="E415" s="38" t="s">
        <v>12</v>
      </c>
      <c r="F415" s="39"/>
      <c r="G415" s="40">
        <f t="shared" si="17"/>
        <v>7870.4</v>
      </c>
      <c r="H415" s="40">
        <f t="shared" si="17"/>
        <v>8903.3</v>
      </c>
      <c r="I415" s="15"/>
    </row>
    <row r="416" spans="1:9" ht="47.25">
      <c r="A416" s="139" t="s">
        <v>249</v>
      </c>
      <c r="B416" s="42"/>
      <c r="C416" s="42" t="s">
        <v>127</v>
      </c>
      <c r="D416" s="42" t="s">
        <v>170</v>
      </c>
      <c r="E416" s="43" t="s">
        <v>79</v>
      </c>
      <c r="F416" s="44"/>
      <c r="G416" s="45">
        <f t="shared" si="17"/>
        <v>7870.4</v>
      </c>
      <c r="H416" s="45">
        <f t="shared" si="17"/>
        <v>8903.3</v>
      </c>
      <c r="I416" s="15"/>
    </row>
    <row r="417" spans="1:9" ht="31.5">
      <c r="A417" s="163" t="s">
        <v>190</v>
      </c>
      <c r="B417" s="46"/>
      <c r="C417" s="42" t="s">
        <v>127</v>
      </c>
      <c r="D417" s="42" t="s">
        <v>170</v>
      </c>
      <c r="E417" s="43" t="s">
        <v>79</v>
      </c>
      <c r="F417" s="44" t="s">
        <v>178</v>
      </c>
      <c r="G417" s="45">
        <f t="shared" si="17"/>
        <v>7870.4</v>
      </c>
      <c r="H417" s="45">
        <f t="shared" si="17"/>
        <v>8903.3</v>
      </c>
      <c r="I417" s="15"/>
    </row>
    <row r="418" spans="1:9" s="14" customFormat="1" ht="15.75">
      <c r="A418" s="128" t="s">
        <v>191</v>
      </c>
      <c r="B418" s="46"/>
      <c r="C418" s="42" t="s">
        <v>127</v>
      </c>
      <c r="D418" s="42" t="s">
        <v>170</v>
      </c>
      <c r="E418" s="43" t="s">
        <v>79</v>
      </c>
      <c r="F418" s="44" t="s">
        <v>192</v>
      </c>
      <c r="G418" s="45">
        <v>7870.4</v>
      </c>
      <c r="H418" s="45">
        <v>8903.3</v>
      </c>
      <c r="I418" s="15"/>
    </row>
    <row r="419" spans="1:9" s="14" customFormat="1" ht="31.5">
      <c r="A419" s="152" t="s">
        <v>492</v>
      </c>
      <c r="B419" s="46"/>
      <c r="C419" s="42" t="s">
        <v>127</v>
      </c>
      <c r="D419" s="42" t="s">
        <v>170</v>
      </c>
      <c r="E419" s="38" t="s">
        <v>28</v>
      </c>
      <c r="F419" s="44"/>
      <c r="G419" s="40">
        <f>G420+G426+G423</f>
        <v>20903.300000000003</v>
      </c>
      <c r="H419" s="40">
        <f>H420+H426+H423</f>
        <v>20298.188000000002</v>
      </c>
      <c r="I419" s="15"/>
    </row>
    <row r="420" spans="1:9" s="14" customFormat="1" ht="15.75">
      <c r="A420" s="139" t="s">
        <v>256</v>
      </c>
      <c r="B420" s="51"/>
      <c r="C420" s="42" t="s">
        <v>127</v>
      </c>
      <c r="D420" s="42" t="s">
        <v>170</v>
      </c>
      <c r="E420" s="43" t="s">
        <v>257</v>
      </c>
      <c r="F420" s="44"/>
      <c r="G420" s="45">
        <f>G421</f>
        <v>2426.9</v>
      </c>
      <c r="H420" s="45">
        <f>H421</f>
        <v>2523.9</v>
      </c>
      <c r="I420" s="15"/>
    </row>
    <row r="421" spans="1:9" s="14" customFormat="1" ht="31.5">
      <c r="A421" s="163" t="s">
        <v>190</v>
      </c>
      <c r="B421" s="51"/>
      <c r="C421" s="42" t="s">
        <v>127</v>
      </c>
      <c r="D421" s="42" t="s">
        <v>170</v>
      </c>
      <c r="E421" s="43" t="s">
        <v>257</v>
      </c>
      <c r="F421" s="44" t="s">
        <v>178</v>
      </c>
      <c r="G421" s="45">
        <f>G422</f>
        <v>2426.9</v>
      </c>
      <c r="H421" s="45">
        <f>H422</f>
        <v>2523.9</v>
      </c>
      <c r="I421" s="15"/>
    </row>
    <row r="422" spans="1:9" s="14" customFormat="1" ht="15.75">
      <c r="A422" s="128" t="s">
        <v>191</v>
      </c>
      <c r="B422" s="51"/>
      <c r="C422" s="42" t="s">
        <v>127</v>
      </c>
      <c r="D422" s="42" t="s">
        <v>170</v>
      </c>
      <c r="E422" s="43" t="s">
        <v>257</v>
      </c>
      <c r="F422" s="44" t="s">
        <v>192</v>
      </c>
      <c r="G422" s="45">
        <v>2426.9</v>
      </c>
      <c r="H422" s="45">
        <v>2523.9</v>
      </c>
      <c r="I422" s="15"/>
    </row>
    <row r="423" spans="1:9" s="14" customFormat="1" ht="63">
      <c r="A423" s="154" t="s">
        <v>422</v>
      </c>
      <c r="B423" s="46"/>
      <c r="C423" s="42" t="s">
        <v>127</v>
      </c>
      <c r="D423" s="42" t="s">
        <v>170</v>
      </c>
      <c r="E423" s="43" t="s">
        <v>376</v>
      </c>
      <c r="F423" s="44"/>
      <c r="G423" s="45">
        <f>G424</f>
        <v>17657.100000000002</v>
      </c>
      <c r="H423" s="45">
        <f>H424</f>
        <v>16922.288</v>
      </c>
      <c r="I423" s="15"/>
    </row>
    <row r="424" spans="1:9" ht="31.5">
      <c r="A424" s="163" t="s">
        <v>262</v>
      </c>
      <c r="B424" s="46"/>
      <c r="C424" s="42" t="s">
        <v>127</v>
      </c>
      <c r="D424" s="42" t="s">
        <v>170</v>
      </c>
      <c r="E424" s="43" t="s">
        <v>376</v>
      </c>
      <c r="F424" s="44" t="s">
        <v>178</v>
      </c>
      <c r="G424" s="45">
        <f>G425</f>
        <v>17657.100000000002</v>
      </c>
      <c r="H424" s="45">
        <f>H425</f>
        <v>16922.288</v>
      </c>
      <c r="I424" s="15"/>
    </row>
    <row r="425" spans="1:9" s="30" customFormat="1" ht="15.75">
      <c r="A425" s="128" t="s">
        <v>191</v>
      </c>
      <c r="B425" s="46"/>
      <c r="C425" s="42" t="s">
        <v>127</v>
      </c>
      <c r="D425" s="42" t="s">
        <v>170</v>
      </c>
      <c r="E425" s="43" t="s">
        <v>376</v>
      </c>
      <c r="F425" s="44" t="s">
        <v>192</v>
      </c>
      <c r="G425" s="45">
        <f>16504.4+16.5+1135+1.2</f>
        <v>17657.100000000002</v>
      </c>
      <c r="H425" s="45">
        <f>15765.988+15.8+1139.3+1.2</f>
        <v>16922.288</v>
      </c>
      <c r="I425" s="15"/>
    </row>
    <row r="426" spans="1:9" s="14" customFormat="1" ht="47.25">
      <c r="A426" s="154" t="s">
        <v>250</v>
      </c>
      <c r="B426" s="46"/>
      <c r="C426" s="42" t="s">
        <v>127</v>
      </c>
      <c r="D426" s="42" t="s">
        <v>170</v>
      </c>
      <c r="E426" s="43" t="s">
        <v>258</v>
      </c>
      <c r="F426" s="44"/>
      <c r="G426" s="45">
        <f>G427</f>
        <v>819.3</v>
      </c>
      <c r="H426" s="45">
        <f>H427</f>
        <v>852</v>
      </c>
      <c r="I426" s="15"/>
    </row>
    <row r="427" spans="1:9" s="14" customFormat="1" ht="31.5">
      <c r="A427" s="163" t="s">
        <v>190</v>
      </c>
      <c r="B427" s="46"/>
      <c r="C427" s="42" t="s">
        <v>127</v>
      </c>
      <c r="D427" s="42" t="s">
        <v>170</v>
      </c>
      <c r="E427" s="43" t="s">
        <v>258</v>
      </c>
      <c r="F427" s="44" t="s">
        <v>178</v>
      </c>
      <c r="G427" s="45">
        <f>G428</f>
        <v>819.3</v>
      </c>
      <c r="H427" s="45">
        <f>H428</f>
        <v>852</v>
      </c>
      <c r="I427" s="15"/>
    </row>
    <row r="428" spans="1:9" s="14" customFormat="1" ht="15.75">
      <c r="A428" s="128" t="s">
        <v>191</v>
      </c>
      <c r="B428" s="46"/>
      <c r="C428" s="42" t="s">
        <v>127</v>
      </c>
      <c r="D428" s="42" t="s">
        <v>170</v>
      </c>
      <c r="E428" s="43" t="s">
        <v>258</v>
      </c>
      <c r="F428" s="44" t="s">
        <v>192</v>
      </c>
      <c r="G428" s="45">
        <f>81.9+737.4</f>
        <v>819.3</v>
      </c>
      <c r="H428" s="45">
        <f>85.2+766.8</f>
        <v>852</v>
      </c>
      <c r="I428" s="15"/>
    </row>
    <row r="429" spans="1:9" ht="31.5">
      <c r="A429" s="195" t="s">
        <v>505</v>
      </c>
      <c r="B429" s="196" t="s">
        <v>283</v>
      </c>
      <c r="C429" s="203"/>
      <c r="D429" s="203"/>
      <c r="E429" s="204"/>
      <c r="F429" s="205"/>
      <c r="G429" s="200">
        <f>G430+G465+G477+G520+G569+G590</f>
        <v>218444.80000000005</v>
      </c>
      <c r="H429" s="200">
        <f>H430+H465+H477+H520+H569+H590</f>
        <v>227259.19999999995</v>
      </c>
      <c r="I429" s="15"/>
    </row>
    <row r="430" spans="1:9" ht="15.75">
      <c r="A430" s="176" t="s">
        <v>131</v>
      </c>
      <c r="B430" s="59"/>
      <c r="C430" s="37" t="s">
        <v>156</v>
      </c>
      <c r="D430" s="37"/>
      <c r="E430" s="135"/>
      <c r="F430" s="112"/>
      <c r="G430" s="40">
        <f>G431+G438</f>
        <v>11045.8</v>
      </c>
      <c r="H430" s="40">
        <f>H431+H438</f>
        <v>11452.4</v>
      </c>
      <c r="I430" s="15"/>
    </row>
    <row r="431" spans="1:9" ht="47.25">
      <c r="A431" s="141" t="s">
        <v>139</v>
      </c>
      <c r="B431" s="59"/>
      <c r="C431" s="37" t="s">
        <v>156</v>
      </c>
      <c r="D431" s="37" t="s">
        <v>170</v>
      </c>
      <c r="E431" s="135"/>
      <c r="F431" s="112"/>
      <c r="G431" s="40">
        <f>G432</f>
        <v>10605.8</v>
      </c>
      <c r="H431" s="40">
        <f>H432</f>
        <v>11012.4</v>
      </c>
      <c r="I431" s="15"/>
    </row>
    <row r="432" spans="1:9" ht="47.25">
      <c r="A432" s="152" t="s">
        <v>432</v>
      </c>
      <c r="B432" s="59"/>
      <c r="C432" s="37" t="s">
        <v>156</v>
      </c>
      <c r="D432" s="37" t="s">
        <v>170</v>
      </c>
      <c r="E432" s="38" t="s">
        <v>333</v>
      </c>
      <c r="F432" s="136"/>
      <c r="G432" s="40">
        <f>G433</f>
        <v>10605.8</v>
      </c>
      <c r="H432" s="40">
        <f>H433</f>
        <v>11012.4</v>
      </c>
      <c r="I432" s="15"/>
    </row>
    <row r="433" spans="1:9" ht="31.5">
      <c r="A433" s="153" t="s">
        <v>114</v>
      </c>
      <c r="B433" s="59"/>
      <c r="C433" s="42" t="s">
        <v>156</v>
      </c>
      <c r="D433" s="42" t="s">
        <v>170</v>
      </c>
      <c r="E433" s="43" t="s">
        <v>334</v>
      </c>
      <c r="F433" s="44"/>
      <c r="G433" s="45">
        <f>G434+G436</f>
        <v>10605.8</v>
      </c>
      <c r="H433" s="45">
        <f>H434+H436</f>
        <v>11012.4</v>
      </c>
      <c r="I433" s="15"/>
    </row>
    <row r="434" spans="1:9" ht="63">
      <c r="A434" s="155" t="s">
        <v>115</v>
      </c>
      <c r="B434" s="59"/>
      <c r="C434" s="42" t="s">
        <v>156</v>
      </c>
      <c r="D434" s="42" t="s">
        <v>170</v>
      </c>
      <c r="E434" s="43" t="s">
        <v>334</v>
      </c>
      <c r="F434" s="44" t="s">
        <v>198</v>
      </c>
      <c r="G434" s="45">
        <f>G435</f>
        <v>10330.3</v>
      </c>
      <c r="H434" s="45">
        <f>H435</f>
        <v>10736.9</v>
      </c>
      <c r="I434" s="15"/>
    </row>
    <row r="435" spans="1:9" ht="15.75">
      <c r="A435" s="155" t="s">
        <v>193</v>
      </c>
      <c r="B435" s="59"/>
      <c r="C435" s="42" t="s">
        <v>156</v>
      </c>
      <c r="D435" s="42" t="s">
        <v>170</v>
      </c>
      <c r="E435" s="43" t="s">
        <v>334</v>
      </c>
      <c r="F435" s="44" t="s">
        <v>194</v>
      </c>
      <c r="G435" s="45">
        <v>10330.3</v>
      </c>
      <c r="H435" s="45">
        <v>10736.9</v>
      </c>
      <c r="I435" s="15"/>
    </row>
    <row r="436" spans="1:9" ht="31.5">
      <c r="A436" s="155" t="s">
        <v>225</v>
      </c>
      <c r="B436" s="59"/>
      <c r="C436" s="42" t="s">
        <v>156</v>
      </c>
      <c r="D436" s="42" t="s">
        <v>170</v>
      </c>
      <c r="E436" s="43" t="s">
        <v>334</v>
      </c>
      <c r="F436" s="44" t="s">
        <v>188</v>
      </c>
      <c r="G436" s="45">
        <f>G437</f>
        <v>275.5</v>
      </c>
      <c r="H436" s="45">
        <f>H437</f>
        <v>275.5</v>
      </c>
      <c r="I436" s="15"/>
    </row>
    <row r="437" spans="1:9" ht="31.5">
      <c r="A437" s="155" t="s">
        <v>189</v>
      </c>
      <c r="B437" s="59"/>
      <c r="C437" s="42" t="s">
        <v>156</v>
      </c>
      <c r="D437" s="42" t="s">
        <v>170</v>
      </c>
      <c r="E437" s="43" t="s">
        <v>334</v>
      </c>
      <c r="F437" s="44" t="s">
        <v>187</v>
      </c>
      <c r="G437" s="45">
        <v>275.5</v>
      </c>
      <c r="H437" s="45">
        <v>275.5</v>
      </c>
      <c r="I437" s="15"/>
    </row>
    <row r="438" spans="1:9" ht="25.5" customHeight="1">
      <c r="A438" s="161" t="s">
        <v>140</v>
      </c>
      <c r="B438" s="59"/>
      <c r="C438" s="37" t="s">
        <v>156</v>
      </c>
      <c r="D438" s="37" t="s">
        <v>122</v>
      </c>
      <c r="E438" s="135"/>
      <c r="F438" s="112"/>
      <c r="G438" s="40">
        <f>G439+G452+G461</f>
        <v>440</v>
      </c>
      <c r="H438" s="40">
        <f>H439+H452+H461</f>
        <v>440</v>
      </c>
      <c r="I438" s="15"/>
    </row>
    <row r="439" spans="1:9" s="14" customFormat="1" ht="31.5">
      <c r="A439" s="162" t="s">
        <v>433</v>
      </c>
      <c r="B439" s="59"/>
      <c r="C439" s="37" t="s">
        <v>156</v>
      </c>
      <c r="D439" s="37" t="s">
        <v>122</v>
      </c>
      <c r="E439" s="38" t="s">
        <v>82</v>
      </c>
      <c r="F439" s="112"/>
      <c r="G439" s="40">
        <f>G440+G446</f>
        <v>370</v>
      </c>
      <c r="H439" s="40">
        <f>H440+H446</f>
        <v>370</v>
      </c>
      <c r="I439" s="15"/>
    </row>
    <row r="440" spans="1:9" s="14" customFormat="1" ht="15.75">
      <c r="A440" s="141" t="s">
        <v>335</v>
      </c>
      <c r="B440" s="59"/>
      <c r="C440" s="37" t="s">
        <v>156</v>
      </c>
      <c r="D440" s="37" t="s">
        <v>122</v>
      </c>
      <c r="E440" s="38" t="s">
        <v>48</v>
      </c>
      <c r="F440" s="112"/>
      <c r="G440" s="40">
        <f>G441</f>
        <v>45</v>
      </c>
      <c r="H440" s="40">
        <f>H441</f>
        <v>45</v>
      </c>
      <c r="I440" s="15"/>
    </row>
    <row r="441" spans="1:9" s="14" customFormat="1" ht="31.5">
      <c r="A441" s="156" t="s">
        <v>93</v>
      </c>
      <c r="B441" s="41"/>
      <c r="C441" s="42" t="s">
        <v>156</v>
      </c>
      <c r="D441" s="42" t="s">
        <v>122</v>
      </c>
      <c r="E441" s="43" t="s">
        <v>49</v>
      </c>
      <c r="F441" s="44"/>
      <c r="G441" s="45">
        <f>G442+G444</f>
        <v>45</v>
      </c>
      <c r="H441" s="45">
        <f>H442+H444</f>
        <v>45</v>
      </c>
      <c r="I441" s="15"/>
    </row>
    <row r="442" spans="1:9" s="14" customFormat="1" ht="31.5">
      <c r="A442" s="155" t="s">
        <v>225</v>
      </c>
      <c r="B442" s="46"/>
      <c r="C442" s="42" t="s">
        <v>156</v>
      </c>
      <c r="D442" s="42" t="s">
        <v>122</v>
      </c>
      <c r="E442" s="43" t="s">
        <v>49</v>
      </c>
      <c r="F442" s="44" t="s">
        <v>188</v>
      </c>
      <c r="G442" s="45">
        <f>G443</f>
        <v>5</v>
      </c>
      <c r="H442" s="45">
        <f>H443</f>
        <v>5</v>
      </c>
      <c r="I442" s="15"/>
    </row>
    <row r="443" spans="1:9" s="14" customFormat="1" ht="31.5">
      <c r="A443" s="155" t="s">
        <v>189</v>
      </c>
      <c r="B443" s="41"/>
      <c r="C443" s="42" t="s">
        <v>156</v>
      </c>
      <c r="D443" s="42" t="s">
        <v>122</v>
      </c>
      <c r="E443" s="43" t="s">
        <v>49</v>
      </c>
      <c r="F443" s="44" t="s">
        <v>187</v>
      </c>
      <c r="G443" s="45">
        <v>5</v>
      </c>
      <c r="H443" s="45">
        <v>5</v>
      </c>
      <c r="I443" s="15"/>
    </row>
    <row r="444" spans="1:9" s="14" customFormat="1" ht="31.5">
      <c r="A444" s="155" t="s">
        <v>262</v>
      </c>
      <c r="B444" s="59"/>
      <c r="C444" s="42" t="s">
        <v>156</v>
      </c>
      <c r="D444" s="42" t="s">
        <v>122</v>
      </c>
      <c r="E444" s="43" t="s">
        <v>49</v>
      </c>
      <c r="F444" s="137">
        <v>600</v>
      </c>
      <c r="G444" s="54">
        <f>G445</f>
        <v>40</v>
      </c>
      <c r="H444" s="54">
        <f>H445</f>
        <v>40</v>
      </c>
      <c r="I444" s="15"/>
    </row>
    <row r="445" spans="1:9" ht="15.75">
      <c r="A445" s="155" t="s">
        <v>191</v>
      </c>
      <c r="B445" s="59"/>
      <c r="C445" s="42" t="s">
        <v>156</v>
      </c>
      <c r="D445" s="42" t="s">
        <v>122</v>
      </c>
      <c r="E445" s="43" t="s">
        <v>49</v>
      </c>
      <c r="F445" s="137">
        <v>610</v>
      </c>
      <c r="G445" s="54">
        <v>40</v>
      </c>
      <c r="H445" s="54">
        <v>40</v>
      </c>
      <c r="I445" s="15"/>
    </row>
    <row r="446" spans="1:9" s="14" customFormat="1" ht="15.75">
      <c r="A446" s="157" t="s">
        <v>211</v>
      </c>
      <c r="B446" s="41"/>
      <c r="C446" s="37" t="s">
        <v>156</v>
      </c>
      <c r="D446" s="37" t="s">
        <v>122</v>
      </c>
      <c r="E446" s="38" t="s">
        <v>50</v>
      </c>
      <c r="F446" s="44"/>
      <c r="G446" s="40">
        <f>G447</f>
        <v>325</v>
      </c>
      <c r="H446" s="40">
        <f>H447</f>
        <v>325</v>
      </c>
      <c r="I446" s="15"/>
    </row>
    <row r="447" spans="1:9" s="14" customFormat="1" ht="31.5">
      <c r="A447" s="156" t="s">
        <v>93</v>
      </c>
      <c r="B447" s="41"/>
      <c r="C447" s="42" t="s">
        <v>156</v>
      </c>
      <c r="D447" s="42" t="s">
        <v>122</v>
      </c>
      <c r="E447" s="43" t="s">
        <v>51</v>
      </c>
      <c r="F447" s="44"/>
      <c r="G447" s="45">
        <f>G448+G450</f>
        <v>325</v>
      </c>
      <c r="H447" s="45">
        <f>H448+H450</f>
        <v>325</v>
      </c>
      <c r="I447" s="15"/>
    </row>
    <row r="448" spans="1:9" s="14" customFormat="1" ht="31.5">
      <c r="A448" s="155" t="s">
        <v>225</v>
      </c>
      <c r="B448" s="46"/>
      <c r="C448" s="42" t="s">
        <v>156</v>
      </c>
      <c r="D448" s="42" t="s">
        <v>122</v>
      </c>
      <c r="E448" s="43" t="s">
        <v>51</v>
      </c>
      <c r="F448" s="44" t="s">
        <v>188</v>
      </c>
      <c r="G448" s="45">
        <f>G449</f>
        <v>52</v>
      </c>
      <c r="H448" s="45">
        <f>H449</f>
        <v>52</v>
      </c>
      <c r="I448" s="15"/>
    </row>
    <row r="449" spans="1:9" s="14" customFormat="1" ht="31.5">
      <c r="A449" s="155" t="s">
        <v>189</v>
      </c>
      <c r="B449" s="41"/>
      <c r="C449" s="42" t="s">
        <v>156</v>
      </c>
      <c r="D449" s="42" t="s">
        <v>122</v>
      </c>
      <c r="E449" s="43" t="s">
        <v>51</v>
      </c>
      <c r="F449" s="44" t="s">
        <v>187</v>
      </c>
      <c r="G449" s="45">
        <v>52</v>
      </c>
      <c r="H449" s="45">
        <v>52</v>
      </c>
      <c r="I449" s="15"/>
    </row>
    <row r="450" spans="1:9" s="14" customFormat="1" ht="31.5">
      <c r="A450" s="163" t="s">
        <v>190</v>
      </c>
      <c r="B450" s="41"/>
      <c r="C450" s="42" t="s">
        <v>156</v>
      </c>
      <c r="D450" s="42" t="s">
        <v>122</v>
      </c>
      <c r="E450" s="43" t="s">
        <v>51</v>
      </c>
      <c r="F450" s="44" t="s">
        <v>178</v>
      </c>
      <c r="G450" s="45">
        <f>G451</f>
        <v>273</v>
      </c>
      <c r="H450" s="45">
        <f>H451</f>
        <v>273</v>
      </c>
      <c r="I450" s="15"/>
    </row>
    <row r="451" spans="1:9" s="14" customFormat="1" ht="15.75">
      <c r="A451" s="128" t="s">
        <v>191</v>
      </c>
      <c r="B451" s="41"/>
      <c r="C451" s="42" t="s">
        <v>156</v>
      </c>
      <c r="D451" s="42" t="s">
        <v>122</v>
      </c>
      <c r="E451" s="43" t="s">
        <v>51</v>
      </c>
      <c r="F451" s="44" t="s">
        <v>192</v>
      </c>
      <c r="G451" s="45">
        <v>273</v>
      </c>
      <c r="H451" s="45">
        <v>273</v>
      </c>
      <c r="I451" s="15"/>
    </row>
    <row r="452" spans="1:9" s="14" customFormat="1" ht="31.5">
      <c r="A452" s="161" t="s">
        <v>434</v>
      </c>
      <c r="B452" s="59"/>
      <c r="C452" s="37" t="s">
        <v>156</v>
      </c>
      <c r="D452" s="37" t="s">
        <v>122</v>
      </c>
      <c r="E452" s="38" t="s">
        <v>83</v>
      </c>
      <c r="F452" s="44"/>
      <c r="G452" s="40">
        <f>G453+G458</f>
        <v>60</v>
      </c>
      <c r="H452" s="40">
        <f>H453+H458</f>
        <v>60</v>
      </c>
      <c r="I452" s="15"/>
    </row>
    <row r="453" spans="1:9" s="14" customFormat="1" ht="31.5">
      <c r="A453" s="156" t="s">
        <v>93</v>
      </c>
      <c r="B453" s="41"/>
      <c r="C453" s="42" t="s">
        <v>156</v>
      </c>
      <c r="D453" s="42" t="s">
        <v>122</v>
      </c>
      <c r="E453" s="43" t="s">
        <v>336</v>
      </c>
      <c r="F453" s="44"/>
      <c r="G453" s="45">
        <f>G456+G454</f>
        <v>40</v>
      </c>
      <c r="H453" s="45">
        <f>H456+H454</f>
        <v>40</v>
      </c>
      <c r="I453" s="15"/>
    </row>
    <row r="454" spans="1:9" s="14" customFormat="1" ht="31.5">
      <c r="A454" s="155" t="s">
        <v>225</v>
      </c>
      <c r="B454" s="41"/>
      <c r="C454" s="42" t="s">
        <v>156</v>
      </c>
      <c r="D454" s="42" t="s">
        <v>122</v>
      </c>
      <c r="E454" s="43" t="s">
        <v>336</v>
      </c>
      <c r="F454" s="44" t="s">
        <v>188</v>
      </c>
      <c r="G454" s="45">
        <f>G455</f>
        <v>5</v>
      </c>
      <c r="H454" s="45">
        <f>H455</f>
        <v>5</v>
      </c>
      <c r="I454" s="15"/>
    </row>
    <row r="455" spans="1:9" s="14" customFormat="1" ht="31.5">
      <c r="A455" s="155" t="s">
        <v>189</v>
      </c>
      <c r="B455" s="41"/>
      <c r="C455" s="42" t="s">
        <v>156</v>
      </c>
      <c r="D455" s="42" t="s">
        <v>122</v>
      </c>
      <c r="E455" s="43" t="s">
        <v>336</v>
      </c>
      <c r="F455" s="44" t="s">
        <v>187</v>
      </c>
      <c r="G455" s="45">
        <v>5</v>
      </c>
      <c r="H455" s="45">
        <v>5</v>
      </c>
      <c r="I455" s="15"/>
    </row>
    <row r="456" spans="1:9" s="14" customFormat="1" ht="31.5">
      <c r="A456" s="163" t="s">
        <v>190</v>
      </c>
      <c r="B456" s="41"/>
      <c r="C456" s="42" t="s">
        <v>156</v>
      </c>
      <c r="D456" s="42" t="s">
        <v>122</v>
      </c>
      <c r="E456" s="43" t="s">
        <v>336</v>
      </c>
      <c r="F456" s="44" t="s">
        <v>178</v>
      </c>
      <c r="G456" s="45">
        <f>G457</f>
        <v>35</v>
      </c>
      <c r="H456" s="45">
        <f>H457</f>
        <v>35</v>
      </c>
      <c r="I456" s="15"/>
    </row>
    <row r="457" spans="1:9" s="14" customFormat="1" ht="15.75">
      <c r="A457" s="128" t="s">
        <v>191</v>
      </c>
      <c r="B457" s="41"/>
      <c r="C457" s="42" t="s">
        <v>156</v>
      </c>
      <c r="D457" s="42" t="s">
        <v>122</v>
      </c>
      <c r="E457" s="43" t="s">
        <v>336</v>
      </c>
      <c r="F457" s="44" t="s">
        <v>192</v>
      </c>
      <c r="G457" s="45">
        <v>35</v>
      </c>
      <c r="H457" s="45">
        <v>35</v>
      </c>
      <c r="I457" s="15"/>
    </row>
    <row r="458" spans="1:9" s="14" customFormat="1" ht="31.5">
      <c r="A458" s="153" t="s">
        <v>506</v>
      </c>
      <c r="B458" s="41"/>
      <c r="C458" s="42" t="s">
        <v>156</v>
      </c>
      <c r="D458" s="42" t="s">
        <v>122</v>
      </c>
      <c r="E458" s="44" t="s">
        <v>507</v>
      </c>
      <c r="F458" s="44"/>
      <c r="G458" s="45">
        <f>G459</f>
        <v>20</v>
      </c>
      <c r="H458" s="45">
        <f>H459</f>
        <v>20</v>
      </c>
      <c r="I458" s="15"/>
    </row>
    <row r="459" spans="1:9" s="14" customFormat="1" ht="31.5">
      <c r="A459" s="155" t="s">
        <v>225</v>
      </c>
      <c r="B459" s="41"/>
      <c r="C459" s="42" t="s">
        <v>156</v>
      </c>
      <c r="D459" s="42" t="s">
        <v>122</v>
      </c>
      <c r="E459" s="44" t="s">
        <v>507</v>
      </c>
      <c r="F459" s="44" t="s">
        <v>188</v>
      </c>
      <c r="G459" s="45">
        <f>G460</f>
        <v>20</v>
      </c>
      <c r="H459" s="45">
        <f>H460</f>
        <v>20</v>
      </c>
      <c r="I459" s="15"/>
    </row>
    <row r="460" spans="1:9" s="14" customFormat="1" ht="31.5">
      <c r="A460" s="155" t="s">
        <v>189</v>
      </c>
      <c r="B460" s="41"/>
      <c r="C460" s="42" t="s">
        <v>156</v>
      </c>
      <c r="D460" s="42" t="s">
        <v>122</v>
      </c>
      <c r="E460" s="44" t="s">
        <v>507</v>
      </c>
      <c r="F460" s="44" t="s">
        <v>187</v>
      </c>
      <c r="G460" s="45">
        <v>20</v>
      </c>
      <c r="H460" s="45">
        <v>20</v>
      </c>
      <c r="I460" s="15"/>
    </row>
    <row r="461" spans="1:9" s="14" customFormat="1" ht="31.5">
      <c r="A461" s="162" t="s">
        <v>435</v>
      </c>
      <c r="B461" s="59"/>
      <c r="C461" s="37" t="s">
        <v>156</v>
      </c>
      <c r="D461" s="37" t="s">
        <v>122</v>
      </c>
      <c r="E461" s="38" t="s">
        <v>338</v>
      </c>
      <c r="F461" s="44"/>
      <c r="G461" s="40">
        <f aca="true" t="shared" si="18" ref="G461:H463">G462</f>
        <v>10</v>
      </c>
      <c r="H461" s="40">
        <f t="shared" si="18"/>
        <v>10</v>
      </c>
      <c r="I461" s="15"/>
    </row>
    <row r="462" spans="1:9" s="14" customFormat="1" ht="31.5">
      <c r="A462" s="156" t="s">
        <v>93</v>
      </c>
      <c r="B462" s="59"/>
      <c r="C462" s="42" t="s">
        <v>156</v>
      </c>
      <c r="D462" s="42" t="s">
        <v>122</v>
      </c>
      <c r="E462" s="43" t="s">
        <v>339</v>
      </c>
      <c r="F462" s="44"/>
      <c r="G462" s="45">
        <f t="shared" si="18"/>
        <v>10</v>
      </c>
      <c r="H462" s="45">
        <f t="shared" si="18"/>
        <v>10</v>
      </c>
      <c r="I462" s="15"/>
    </row>
    <row r="463" spans="1:9" s="14" customFormat="1" ht="31.5">
      <c r="A463" s="155" t="s">
        <v>225</v>
      </c>
      <c r="B463" s="59"/>
      <c r="C463" s="42" t="s">
        <v>156</v>
      </c>
      <c r="D463" s="42" t="s">
        <v>122</v>
      </c>
      <c r="E463" s="43" t="s">
        <v>339</v>
      </c>
      <c r="F463" s="44" t="s">
        <v>188</v>
      </c>
      <c r="G463" s="45">
        <f t="shared" si="18"/>
        <v>10</v>
      </c>
      <c r="H463" s="45">
        <f t="shared" si="18"/>
        <v>10</v>
      </c>
      <c r="I463" s="15"/>
    </row>
    <row r="464" spans="1:9" s="14" customFormat="1" ht="31.5">
      <c r="A464" s="155" t="s">
        <v>189</v>
      </c>
      <c r="B464" s="59"/>
      <c r="C464" s="42" t="s">
        <v>156</v>
      </c>
      <c r="D464" s="42" t="s">
        <v>122</v>
      </c>
      <c r="E464" s="43" t="s">
        <v>339</v>
      </c>
      <c r="F464" s="44" t="s">
        <v>187</v>
      </c>
      <c r="G464" s="45">
        <v>10</v>
      </c>
      <c r="H464" s="45">
        <v>10</v>
      </c>
      <c r="I464" s="15"/>
    </row>
    <row r="465" spans="1:9" s="14" customFormat="1" ht="15.75">
      <c r="A465" s="177" t="s">
        <v>182</v>
      </c>
      <c r="B465" s="83"/>
      <c r="C465" s="75" t="s">
        <v>170</v>
      </c>
      <c r="D465" s="84"/>
      <c r="E465" s="85"/>
      <c r="F465" s="84"/>
      <c r="G465" s="94">
        <f aca="true" t="shared" si="19" ref="G465:H467">G466</f>
        <v>1170</v>
      </c>
      <c r="H465" s="94">
        <f t="shared" si="19"/>
        <v>870</v>
      </c>
      <c r="I465" s="15"/>
    </row>
    <row r="466" spans="1:9" s="14" customFormat="1" ht="15.75">
      <c r="A466" s="141" t="s">
        <v>134</v>
      </c>
      <c r="B466" s="49"/>
      <c r="C466" s="37" t="s">
        <v>170</v>
      </c>
      <c r="D466" s="37" t="s">
        <v>164</v>
      </c>
      <c r="E466" s="38"/>
      <c r="F466" s="39"/>
      <c r="G466" s="40">
        <f t="shared" si="19"/>
        <v>1170</v>
      </c>
      <c r="H466" s="40">
        <f t="shared" si="19"/>
        <v>870</v>
      </c>
      <c r="I466" s="15"/>
    </row>
    <row r="467" spans="1:9" s="14" customFormat="1" ht="31.5">
      <c r="A467" s="177" t="s">
        <v>510</v>
      </c>
      <c r="B467" s="49"/>
      <c r="C467" s="37" t="s">
        <v>170</v>
      </c>
      <c r="D467" s="37" t="s">
        <v>164</v>
      </c>
      <c r="E467" s="38" t="s">
        <v>74</v>
      </c>
      <c r="F467" s="39"/>
      <c r="G467" s="40">
        <f>G468</f>
        <v>1170</v>
      </c>
      <c r="H467" s="40">
        <f t="shared" si="19"/>
        <v>870</v>
      </c>
      <c r="I467" s="15"/>
    </row>
    <row r="468" spans="1:9" s="14" customFormat="1" ht="31.5">
      <c r="A468" s="141" t="s">
        <v>508</v>
      </c>
      <c r="B468" s="49"/>
      <c r="C468" s="37" t="s">
        <v>170</v>
      </c>
      <c r="D468" s="37" t="s">
        <v>164</v>
      </c>
      <c r="E468" s="38" t="s">
        <v>76</v>
      </c>
      <c r="F468" s="39"/>
      <c r="G468" s="40">
        <f>G469+G474</f>
        <v>1170</v>
      </c>
      <c r="H468" s="40">
        <f>H469+H474</f>
        <v>870</v>
      </c>
      <c r="I468" s="15"/>
    </row>
    <row r="469" spans="1:9" s="14" customFormat="1" ht="15.75">
      <c r="A469" s="156" t="s">
        <v>96</v>
      </c>
      <c r="B469" s="46"/>
      <c r="C469" s="42" t="s">
        <v>170</v>
      </c>
      <c r="D469" s="42" t="s">
        <v>164</v>
      </c>
      <c r="E469" s="43" t="s">
        <v>77</v>
      </c>
      <c r="F469" s="44"/>
      <c r="G469" s="45">
        <f>G470+G472</f>
        <v>870</v>
      </c>
      <c r="H469" s="45">
        <f>H470+H472</f>
        <v>870</v>
      </c>
      <c r="I469" s="15"/>
    </row>
    <row r="470" spans="1:9" s="14" customFormat="1" ht="31.5">
      <c r="A470" s="155" t="s">
        <v>225</v>
      </c>
      <c r="B470" s="46"/>
      <c r="C470" s="42" t="s">
        <v>170</v>
      </c>
      <c r="D470" s="42" t="s">
        <v>164</v>
      </c>
      <c r="E470" s="43" t="s">
        <v>77</v>
      </c>
      <c r="F470" s="44" t="s">
        <v>188</v>
      </c>
      <c r="G470" s="45">
        <f>G471</f>
        <v>50</v>
      </c>
      <c r="H470" s="45">
        <f>H471</f>
        <v>50</v>
      </c>
      <c r="I470" s="15"/>
    </row>
    <row r="471" spans="1:9" s="14" customFormat="1" ht="25.5" customHeight="1">
      <c r="A471" s="155" t="s">
        <v>189</v>
      </c>
      <c r="B471" s="46"/>
      <c r="C471" s="42" t="s">
        <v>170</v>
      </c>
      <c r="D471" s="42" t="s">
        <v>164</v>
      </c>
      <c r="E471" s="43" t="s">
        <v>77</v>
      </c>
      <c r="F471" s="44" t="s">
        <v>187</v>
      </c>
      <c r="G471" s="45">
        <v>50</v>
      </c>
      <c r="H471" s="45">
        <v>50</v>
      </c>
      <c r="I471" s="15"/>
    </row>
    <row r="472" spans="1:9" s="14" customFormat="1" ht="31.5">
      <c r="A472" s="163" t="s">
        <v>190</v>
      </c>
      <c r="B472" s="46"/>
      <c r="C472" s="42" t="s">
        <v>170</v>
      </c>
      <c r="D472" s="42" t="s">
        <v>164</v>
      </c>
      <c r="E472" s="43" t="s">
        <v>77</v>
      </c>
      <c r="F472" s="44" t="s">
        <v>178</v>
      </c>
      <c r="G472" s="45">
        <f>G473</f>
        <v>820</v>
      </c>
      <c r="H472" s="45">
        <f>H473</f>
        <v>820</v>
      </c>
      <c r="I472" s="15"/>
    </row>
    <row r="473" spans="1:9" s="14" customFormat="1" ht="15.75">
      <c r="A473" s="128" t="s">
        <v>191</v>
      </c>
      <c r="B473" s="46"/>
      <c r="C473" s="42" t="s">
        <v>170</v>
      </c>
      <c r="D473" s="42" t="s">
        <v>164</v>
      </c>
      <c r="E473" s="43" t="s">
        <v>77</v>
      </c>
      <c r="F473" s="44" t="s">
        <v>192</v>
      </c>
      <c r="G473" s="45">
        <v>820</v>
      </c>
      <c r="H473" s="45">
        <v>820</v>
      </c>
      <c r="I473" s="15"/>
    </row>
    <row r="474" spans="1:9" s="14" customFormat="1" ht="15.75">
      <c r="A474" s="156" t="s">
        <v>569</v>
      </c>
      <c r="B474" s="46"/>
      <c r="C474" s="42" t="s">
        <v>170</v>
      </c>
      <c r="D474" s="42" t="s">
        <v>164</v>
      </c>
      <c r="E474" s="43" t="s">
        <v>568</v>
      </c>
      <c r="F474" s="44"/>
      <c r="G474" s="45">
        <f>G475</f>
        <v>300</v>
      </c>
      <c r="H474" s="45">
        <f>H475</f>
        <v>0</v>
      </c>
      <c r="I474" s="15"/>
    </row>
    <row r="475" spans="1:9" s="14" customFormat="1" ht="31.5">
      <c r="A475" s="163" t="s">
        <v>190</v>
      </c>
      <c r="B475" s="46"/>
      <c r="C475" s="42" t="s">
        <v>170</v>
      </c>
      <c r="D475" s="42" t="s">
        <v>164</v>
      </c>
      <c r="E475" s="43" t="s">
        <v>568</v>
      </c>
      <c r="F475" s="44" t="s">
        <v>178</v>
      </c>
      <c r="G475" s="45">
        <f>G476</f>
        <v>300</v>
      </c>
      <c r="H475" s="45">
        <f>H476</f>
        <v>0</v>
      </c>
      <c r="I475" s="15"/>
    </row>
    <row r="476" spans="1:9" s="14" customFormat="1" ht="15.75">
      <c r="A476" s="128" t="s">
        <v>191</v>
      </c>
      <c r="B476" s="46"/>
      <c r="C476" s="42" t="s">
        <v>170</v>
      </c>
      <c r="D476" s="42" t="s">
        <v>164</v>
      </c>
      <c r="E476" s="43" t="s">
        <v>568</v>
      </c>
      <c r="F476" s="44" t="s">
        <v>192</v>
      </c>
      <c r="G476" s="45">
        <v>300</v>
      </c>
      <c r="H476" s="45"/>
      <c r="I476" s="15"/>
    </row>
    <row r="477" spans="1:9" s="14" customFormat="1" ht="15.75">
      <c r="A477" s="152" t="s">
        <v>166</v>
      </c>
      <c r="B477" s="49"/>
      <c r="C477" s="37" t="s">
        <v>129</v>
      </c>
      <c r="D477" s="42"/>
      <c r="E477" s="43"/>
      <c r="F477" s="138"/>
      <c r="G477" s="40">
        <f>G478+G502</f>
        <v>50055.2</v>
      </c>
      <c r="H477" s="40">
        <f>H478+H502</f>
        <v>51708.5</v>
      </c>
      <c r="I477" s="15"/>
    </row>
    <row r="478" spans="1:9" s="14" customFormat="1" ht="15.75">
      <c r="A478" s="172" t="s">
        <v>239</v>
      </c>
      <c r="B478" s="49"/>
      <c r="C478" s="37" t="s">
        <v>129</v>
      </c>
      <c r="D478" s="37" t="s">
        <v>157</v>
      </c>
      <c r="E478" s="43"/>
      <c r="F478" s="138"/>
      <c r="G478" s="40">
        <f>G479</f>
        <v>49068.2</v>
      </c>
      <c r="H478" s="40">
        <f>H479</f>
        <v>50721.5</v>
      </c>
      <c r="I478" s="15"/>
    </row>
    <row r="479" spans="1:9" s="14" customFormat="1" ht="31.5">
      <c r="A479" s="177" t="s">
        <v>510</v>
      </c>
      <c r="B479" s="49"/>
      <c r="C479" s="37" t="s">
        <v>129</v>
      </c>
      <c r="D479" s="37" t="s">
        <v>157</v>
      </c>
      <c r="E479" s="38" t="s">
        <v>74</v>
      </c>
      <c r="F479" s="39"/>
      <c r="G479" s="40">
        <f>G480</f>
        <v>49068.2</v>
      </c>
      <c r="H479" s="40">
        <f>H480</f>
        <v>50721.5</v>
      </c>
      <c r="I479" s="15"/>
    </row>
    <row r="480" spans="1:9" s="14" customFormat="1" ht="47.25">
      <c r="A480" s="152" t="s">
        <v>406</v>
      </c>
      <c r="B480" s="49"/>
      <c r="C480" s="37" t="s">
        <v>129</v>
      </c>
      <c r="D480" s="37" t="s">
        <v>157</v>
      </c>
      <c r="E480" s="38" t="s">
        <v>290</v>
      </c>
      <c r="F480" s="39"/>
      <c r="G480" s="40">
        <f>G481+G484+G487+G490+G493+G496+G499</f>
        <v>49068.2</v>
      </c>
      <c r="H480" s="40">
        <f>H481+H484+H487+H490+H493+H496+H499</f>
        <v>50721.5</v>
      </c>
      <c r="I480" s="15"/>
    </row>
    <row r="481" spans="1:9" s="14" customFormat="1" ht="15.75">
      <c r="A481" s="168" t="s">
        <v>103</v>
      </c>
      <c r="B481" s="46"/>
      <c r="C481" s="42" t="s">
        <v>129</v>
      </c>
      <c r="D481" s="42" t="s">
        <v>157</v>
      </c>
      <c r="E481" s="43" t="s">
        <v>291</v>
      </c>
      <c r="F481" s="44"/>
      <c r="G481" s="45">
        <f>G482</f>
        <v>47245.1</v>
      </c>
      <c r="H481" s="45">
        <f>H482</f>
        <v>48898.4</v>
      </c>
      <c r="I481" s="15"/>
    </row>
    <row r="482" spans="1:9" s="14" customFormat="1" ht="31.5">
      <c r="A482" s="163" t="s">
        <v>190</v>
      </c>
      <c r="B482" s="46"/>
      <c r="C482" s="42" t="s">
        <v>129</v>
      </c>
      <c r="D482" s="42" t="s">
        <v>157</v>
      </c>
      <c r="E482" s="43" t="s">
        <v>291</v>
      </c>
      <c r="F482" s="44" t="s">
        <v>178</v>
      </c>
      <c r="G482" s="45">
        <f>G483</f>
        <v>47245.1</v>
      </c>
      <c r="H482" s="45">
        <f>H483</f>
        <v>48898.4</v>
      </c>
      <c r="I482" s="15"/>
    </row>
    <row r="483" spans="1:9" s="30" customFormat="1" ht="15.75">
      <c r="A483" s="128" t="s">
        <v>191</v>
      </c>
      <c r="B483" s="46"/>
      <c r="C483" s="42" t="s">
        <v>129</v>
      </c>
      <c r="D483" s="42" t="s">
        <v>157</v>
      </c>
      <c r="E483" s="43" t="s">
        <v>291</v>
      </c>
      <c r="F483" s="44" t="s">
        <v>192</v>
      </c>
      <c r="G483" s="45">
        <v>47245.1</v>
      </c>
      <c r="H483" s="45">
        <v>48898.4</v>
      </c>
      <c r="I483" s="15"/>
    </row>
    <row r="484" spans="1:9" s="30" customFormat="1" ht="15.75">
      <c r="A484" s="139" t="s">
        <v>215</v>
      </c>
      <c r="B484" s="46"/>
      <c r="C484" s="42" t="s">
        <v>129</v>
      </c>
      <c r="D484" s="42" t="s">
        <v>157</v>
      </c>
      <c r="E484" s="43" t="s">
        <v>292</v>
      </c>
      <c r="F484" s="44"/>
      <c r="G484" s="45">
        <f>G485</f>
        <v>218</v>
      </c>
      <c r="H484" s="45">
        <f>H485</f>
        <v>218</v>
      </c>
      <c r="I484" s="15"/>
    </row>
    <row r="485" spans="1:9" s="30" customFormat="1" ht="31.5">
      <c r="A485" s="163" t="s">
        <v>190</v>
      </c>
      <c r="B485" s="46"/>
      <c r="C485" s="42" t="s">
        <v>129</v>
      </c>
      <c r="D485" s="42" t="s">
        <v>157</v>
      </c>
      <c r="E485" s="43" t="s">
        <v>292</v>
      </c>
      <c r="F485" s="44" t="s">
        <v>178</v>
      </c>
      <c r="G485" s="45">
        <f>G486</f>
        <v>218</v>
      </c>
      <c r="H485" s="45">
        <f>H486</f>
        <v>218</v>
      </c>
      <c r="I485" s="15"/>
    </row>
    <row r="486" spans="1:9" s="30" customFormat="1" ht="15.75">
      <c r="A486" s="128" t="s">
        <v>191</v>
      </c>
      <c r="B486" s="46"/>
      <c r="C486" s="42" t="s">
        <v>129</v>
      </c>
      <c r="D486" s="42" t="s">
        <v>157</v>
      </c>
      <c r="E486" s="43" t="s">
        <v>292</v>
      </c>
      <c r="F486" s="44" t="s">
        <v>192</v>
      </c>
      <c r="G486" s="45">
        <v>218</v>
      </c>
      <c r="H486" s="45">
        <v>218</v>
      </c>
      <c r="I486" s="15"/>
    </row>
    <row r="487" spans="1:9" s="14" customFormat="1" ht="15.75">
      <c r="A487" s="174" t="s">
        <v>104</v>
      </c>
      <c r="B487" s="46"/>
      <c r="C487" s="42" t="s">
        <v>129</v>
      </c>
      <c r="D487" s="42" t="s">
        <v>157</v>
      </c>
      <c r="E487" s="43" t="s">
        <v>293</v>
      </c>
      <c r="F487" s="44"/>
      <c r="G487" s="45">
        <f>G488</f>
        <v>530</v>
      </c>
      <c r="H487" s="45">
        <f>H488</f>
        <v>530</v>
      </c>
      <c r="I487" s="15"/>
    </row>
    <row r="488" spans="1:9" s="14" customFormat="1" ht="31.5">
      <c r="A488" s="163" t="s">
        <v>190</v>
      </c>
      <c r="B488" s="46"/>
      <c r="C488" s="42" t="s">
        <v>129</v>
      </c>
      <c r="D488" s="42" t="s">
        <v>157</v>
      </c>
      <c r="E488" s="43" t="s">
        <v>293</v>
      </c>
      <c r="F488" s="44" t="s">
        <v>178</v>
      </c>
      <c r="G488" s="45">
        <f>G489</f>
        <v>530</v>
      </c>
      <c r="H488" s="45">
        <f>H489</f>
        <v>530</v>
      </c>
      <c r="I488" s="15"/>
    </row>
    <row r="489" spans="1:9" s="27" customFormat="1" ht="23.25" customHeight="1">
      <c r="A489" s="128" t="s">
        <v>191</v>
      </c>
      <c r="B489" s="46"/>
      <c r="C489" s="42" t="s">
        <v>129</v>
      </c>
      <c r="D489" s="42" t="s">
        <v>157</v>
      </c>
      <c r="E489" s="43" t="s">
        <v>293</v>
      </c>
      <c r="F489" s="44" t="s">
        <v>192</v>
      </c>
      <c r="G489" s="45">
        <v>530</v>
      </c>
      <c r="H489" s="45">
        <v>530</v>
      </c>
      <c r="I489" s="15"/>
    </row>
    <row r="490" spans="1:9" s="27" customFormat="1" ht="15.75">
      <c r="A490" s="139" t="s">
        <v>265</v>
      </c>
      <c r="B490" s="51"/>
      <c r="C490" s="42" t="s">
        <v>129</v>
      </c>
      <c r="D490" s="42" t="s">
        <v>157</v>
      </c>
      <c r="E490" s="43" t="s">
        <v>340</v>
      </c>
      <c r="F490" s="44"/>
      <c r="G490" s="45">
        <f>G491</f>
        <v>148</v>
      </c>
      <c r="H490" s="45">
        <f>H491</f>
        <v>148</v>
      </c>
      <c r="I490" s="15"/>
    </row>
    <row r="491" spans="1:9" s="27" customFormat="1" ht="31.5">
      <c r="A491" s="163" t="s">
        <v>190</v>
      </c>
      <c r="B491" s="51"/>
      <c r="C491" s="42" t="s">
        <v>129</v>
      </c>
      <c r="D491" s="42" t="s">
        <v>157</v>
      </c>
      <c r="E491" s="43" t="s">
        <v>340</v>
      </c>
      <c r="F491" s="44" t="s">
        <v>178</v>
      </c>
      <c r="G491" s="45">
        <f>G492</f>
        <v>148</v>
      </c>
      <c r="H491" s="45">
        <f>H492</f>
        <v>148</v>
      </c>
      <c r="I491" s="15"/>
    </row>
    <row r="492" spans="1:9" s="27" customFormat="1" ht="15.75">
      <c r="A492" s="128" t="s">
        <v>191</v>
      </c>
      <c r="B492" s="51"/>
      <c r="C492" s="42" t="s">
        <v>129</v>
      </c>
      <c r="D492" s="42" t="s">
        <v>157</v>
      </c>
      <c r="E492" s="43" t="s">
        <v>340</v>
      </c>
      <c r="F492" s="44" t="s">
        <v>192</v>
      </c>
      <c r="G492" s="45">
        <v>148</v>
      </c>
      <c r="H492" s="45">
        <v>148</v>
      </c>
      <c r="I492" s="15"/>
    </row>
    <row r="493" spans="1:9" s="27" customFormat="1" ht="15.75">
      <c r="A493" s="139" t="s">
        <v>267</v>
      </c>
      <c r="B493" s="51"/>
      <c r="C493" s="42" t="s">
        <v>129</v>
      </c>
      <c r="D493" s="42" t="s">
        <v>157</v>
      </c>
      <c r="E493" s="43" t="s">
        <v>294</v>
      </c>
      <c r="F493" s="44"/>
      <c r="G493" s="45">
        <f>G494</f>
        <v>554</v>
      </c>
      <c r="H493" s="45">
        <f>H494</f>
        <v>554</v>
      </c>
      <c r="I493" s="15"/>
    </row>
    <row r="494" spans="1:9" s="27" customFormat="1" ht="31.5">
      <c r="A494" s="163" t="s">
        <v>190</v>
      </c>
      <c r="B494" s="51"/>
      <c r="C494" s="42" t="s">
        <v>129</v>
      </c>
      <c r="D494" s="42" t="s">
        <v>157</v>
      </c>
      <c r="E494" s="43" t="s">
        <v>294</v>
      </c>
      <c r="F494" s="44" t="s">
        <v>178</v>
      </c>
      <c r="G494" s="45">
        <f>G495</f>
        <v>554</v>
      </c>
      <c r="H494" s="45">
        <f>H495</f>
        <v>554</v>
      </c>
      <c r="I494" s="15"/>
    </row>
    <row r="495" spans="1:9" s="27" customFormat="1" ht="15.75">
      <c r="A495" s="128" t="s">
        <v>191</v>
      </c>
      <c r="B495" s="51"/>
      <c r="C495" s="42" t="s">
        <v>129</v>
      </c>
      <c r="D495" s="42" t="s">
        <v>157</v>
      </c>
      <c r="E495" s="43" t="s">
        <v>294</v>
      </c>
      <c r="F495" s="44" t="s">
        <v>192</v>
      </c>
      <c r="G495" s="45">
        <v>554</v>
      </c>
      <c r="H495" s="45">
        <v>554</v>
      </c>
      <c r="I495" s="15"/>
    </row>
    <row r="496" spans="1:9" s="27" customFormat="1" ht="31.5">
      <c r="A496" s="139" t="s">
        <v>268</v>
      </c>
      <c r="B496" s="51"/>
      <c r="C496" s="42" t="s">
        <v>129</v>
      </c>
      <c r="D496" s="42" t="s">
        <v>157</v>
      </c>
      <c r="E496" s="43" t="s">
        <v>295</v>
      </c>
      <c r="F496" s="44"/>
      <c r="G496" s="45">
        <f>G497</f>
        <v>233.1</v>
      </c>
      <c r="H496" s="45">
        <f>H497</f>
        <v>233.1</v>
      </c>
      <c r="I496" s="15"/>
    </row>
    <row r="497" spans="1:9" s="27" customFormat="1" ht="31.5">
      <c r="A497" s="163" t="s">
        <v>190</v>
      </c>
      <c r="B497" s="51"/>
      <c r="C497" s="42" t="s">
        <v>129</v>
      </c>
      <c r="D497" s="42" t="s">
        <v>157</v>
      </c>
      <c r="E497" s="43" t="s">
        <v>295</v>
      </c>
      <c r="F497" s="44" t="s">
        <v>178</v>
      </c>
      <c r="G497" s="45">
        <f>G498</f>
        <v>233.1</v>
      </c>
      <c r="H497" s="45">
        <f>H498</f>
        <v>233.1</v>
      </c>
      <c r="I497" s="15"/>
    </row>
    <row r="498" spans="1:9" s="27" customFormat="1" ht="15.75">
      <c r="A498" s="128" t="s">
        <v>191</v>
      </c>
      <c r="B498" s="51"/>
      <c r="C498" s="42" t="s">
        <v>129</v>
      </c>
      <c r="D498" s="42" t="s">
        <v>157</v>
      </c>
      <c r="E498" s="43" t="s">
        <v>295</v>
      </c>
      <c r="F498" s="44" t="s">
        <v>192</v>
      </c>
      <c r="G498" s="45">
        <v>233.1</v>
      </c>
      <c r="H498" s="45">
        <v>233.1</v>
      </c>
      <c r="I498" s="15"/>
    </row>
    <row r="499" spans="1:9" s="27" customFormat="1" ht="28.5" customHeight="1">
      <c r="A499" s="169" t="s">
        <v>248</v>
      </c>
      <c r="B499" s="51"/>
      <c r="C499" s="42" t="s">
        <v>129</v>
      </c>
      <c r="D499" s="42" t="s">
        <v>157</v>
      </c>
      <c r="E499" s="43" t="s">
        <v>296</v>
      </c>
      <c r="F499" s="44"/>
      <c r="G499" s="54">
        <f>G500</f>
        <v>140</v>
      </c>
      <c r="H499" s="54">
        <f>H500</f>
        <v>140</v>
      </c>
      <c r="I499" s="15"/>
    </row>
    <row r="500" spans="1:9" s="27" customFormat="1" ht="31.5">
      <c r="A500" s="163" t="s">
        <v>190</v>
      </c>
      <c r="B500" s="51"/>
      <c r="C500" s="42" t="s">
        <v>129</v>
      </c>
      <c r="D500" s="42" t="s">
        <v>157</v>
      </c>
      <c r="E500" s="43" t="s">
        <v>296</v>
      </c>
      <c r="F500" s="44" t="s">
        <v>178</v>
      </c>
      <c r="G500" s="54">
        <f>G501</f>
        <v>140</v>
      </c>
      <c r="H500" s="54">
        <f>H501</f>
        <v>140</v>
      </c>
      <c r="I500" s="15"/>
    </row>
    <row r="501" spans="1:9" s="27" customFormat="1" ht="15.75">
      <c r="A501" s="128" t="s">
        <v>191</v>
      </c>
      <c r="B501" s="51"/>
      <c r="C501" s="42" t="s">
        <v>129</v>
      </c>
      <c r="D501" s="42" t="s">
        <v>157</v>
      </c>
      <c r="E501" s="43" t="s">
        <v>296</v>
      </c>
      <c r="F501" s="44" t="s">
        <v>192</v>
      </c>
      <c r="G501" s="54">
        <f>150-10</f>
        <v>140</v>
      </c>
      <c r="H501" s="54">
        <f>150-10</f>
        <v>140</v>
      </c>
      <c r="I501" s="15"/>
    </row>
    <row r="502" spans="1:9" s="27" customFormat="1" ht="15.75">
      <c r="A502" s="152" t="s">
        <v>232</v>
      </c>
      <c r="B502" s="49"/>
      <c r="C502" s="37" t="s">
        <v>129</v>
      </c>
      <c r="D502" s="37" t="s">
        <v>129</v>
      </c>
      <c r="E502" s="38"/>
      <c r="F502" s="39"/>
      <c r="G502" s="40">
        <f>G503</f>
        <v>987</v>
      </c>
      <c r="H502" s="40">
        <f>H503</f>
        <v>987</v>
      </c>
      <c r="I502" s="15"/>
    </row>
    <row r="503" spans="1:9" s="27" customFormat="1" ht="15.75">
      <c r="A503" s="141" t="s">
        <v>501</v>
      </c>
      <c r="B503" s="49"/>
      <c r="C503" s="37" t="s">
        <v>129</v>
      </c>
      <c r="D503" s="37" t="s">
        <v>129</v>
      </c>
      <c r="E503" s="38" t="s">
        <v>341</v>
      </c>
      <c r="F503" s="39"/>
      <c r="G503" s="40">
        <f>G504+G511+G514+G517</f>
        <v>987</v>
      </c>
      <c r="H503" s="40">
        <f>H504+H511+H514+H517</f>
        <v>987</v>
      </c>
      <c r="I503" s="15"/>
    </row>
    <row r="504" spans="1:9" s="27" customFormat="1" ht="31.5">
      <c r="A504" s="168" t="s">
        <v>97</v>
      </c>
      <c r="B504" s="51"/>
      <c r="C504" s="42" t="s">
        <v>129</v>
      </c>
      <c r="D504" s="42" t="s">
        <v>129</v>
      </c>
      <c r="E504" s="43" t="s">
        <v>342</v>
      </c>
      <c r="F504" s="44"/>
      <c r="G504" s="45">
        <f>G506+G508+G510</f>
        <v>407</v>
      </c>
      <c r="H504" s="45">
        <f>H506+H508+H510</f>
        <v>407</v>
      </c>
      <c r="I504" s="15"/>
    </row>
    <row r="505" spans="1:9" s="27" customFormat="1" ht="63">
      <c r="A505" s="155" t="s">
        <v>115</v>
      </c>
      <c r="B505" s="51"/>
      <c r="C505" s="42" t="s">
        <v>129</v>
      </c>
      <c r="D505" s="42" t="s">
        <v>129</v>
      </c>
      <c r="E505" s="43" t="s">
        <v>342</v>
      </c>
      <c r="F505" s="44" t="s">
        <v>198</v>
      </c>
      <c r="G505" s="45">
        <f>G506</f>
        <v>80</v>
      </c>
      <c r="H505" s="45">
        <f>H506</f>
        <v>80</v>
      </c>
      <c r="I505" s="15"/>
    </row>
    <row r="506" spans="1:9" s="27" customFormat="1" ht="15.75">
      <c r="A506" s="139" t="s">
        <v>193</v>
      </c>
      <c r="B506" s="51"/>
      <c r="C506" s="42" t="s">
        <v>129</v>
      </c>
      <c r="D506" s="42" t="s">
        <v>129</v>
      </c>
      <c r="E506" s="43" t="s">
        <v>342</v>
      </c>
      <c r="F506" s="44" t="s">
        <v>194</v>
      </c>
      <c r="G506" s="45">
        <v>80</v>
      </c>
      <c r="H506" s="45">
        <v>80</v>
      </c>
      <c r="I506" s="15"/>
    </row>
    <row r="507" spans="1:9" s="27" customFormat="1" ht="31.5">
      <c r="A507" s="155" t="s">
        <v>225</v>
      </c>
      <c r="B507" s="51"/>
      <c r="C507" s="42" t="s">
        <v>129</v>
      </c>
      <c r="D507" s="42" t="s">
        <v>129</v>
      </c>
      <c r="E507" s="43" t="s">
        <v>342</v>
      </c>
      <c r="F507" s="44" t="s">
        <v>188</v>
      </c>
      <c r="G507" s="45">
        <f>G508</f>
        <v>43</v>
      </c>
      <c r="H507" s="45">
        <f>H508</f>
        <v>43</v>
      </c>
      <c r="I507" s="15"/>
    </row>
    <row r="508" spans="1:9" s="27" customFormat="1" ht="31.5">
      <c r="A508" s="139" t="s">
        <v>189</v>
      </c>
      <c r="B508" s="51"/>
      <c r="C508" s="42" t="s">
        <v>129</v>
      </c>
      <c r="D508" s="42" t="s">
        <v>129</v>
      </c>
      <c r="E508" s="43" t="s">
        <v>342</v>
      </c>
      <c r="F508" s="44" t="s">
        <v>187</v>
      </c>
      <c r="G508" s="45">
        <v>43</v>
      </c>
      <c r="H508" s="45">
        <v>43</v>
      </c>
      <c r="I508" s="15"/>
    </row>
    <row r="509" spans="1:9" s="27" customFormat="1" ht="31.5">
      <c r="A509" s="163" t="s">
        <v>190</v>
      </c>
      <c r="B509" s="51"/>
      <c r="C509" s="42" t="s">
        <v>129</v>
      </c>
      <c r="D509" s="42" t="s">
        <v>129</v>
      </c>
      <c r="E509" s="43" t="s">
        <v>342</v>
      </c>
      <c r="F509" s="44" t="s">
        <v>178</v>
      </c>
      <c r="G509" s="45">
        <f>G510</f>
        <v>284</v>
      </c>
      <c r="H509" s="45">
        <f>H510</f>
        <v>284</v>
      </c>
      <c r="I509" s="15"/>
    </row>
    <row r="510" spans="1:9" s="27" customFormat="1" ht="15.75">
      <c r="A510" s="128" t="s">
        <v>191</v>
      </c>
      <c r="B510" s="51"/>
      <c r="C510" s="42" t="s">
        <v>129</v>
      </c>
      <c r="D510" s="42" t="s">
        <v>129</v>
      </c>
      <c r="E510" s="43" t="s">
        <v>342</v>
      </c>
      <c r="F510" s="44" t="s">
        <v>192</v>
      </c>
      <c r="G510" s="45">
        <v>284</v>
      </c>
      <c r="H510" s="45">
        <v>284</v>
      </c>
      <c r="I510" s="15"/>
    </row>
    <row r="511" spans="1:9" s="27" customFormat="1" ht="31.5">
      <c r="A511" s="178" t="s">
        <v>511</v>
      </c>
      <c r="B511" s="51"/>
      <c r="C511" s="42" t="s">
        <v>129</v>
      </c>
      <c r="D511" s="42" t="s">
        <v>129</v>
      </c>
      <c r="E511" s="44" t="s">
        <v>512</v>
      </c>
      <c r="F511" s="44"/>
      <c r="G511" s="45">
        <f>G512</f>
        <v>30</v>
      </c>
      <c r="H511" s="45">
        <f>H512</f>
        <v>30</v>
      </c>
      <c r="I511" s="15"/>
    </row>
    <row r="512" spans="1:9" s="27" customFormat="1" ht="31.5">
      <c r="A512" s="163" t="s">
        <v>190</v>
      </c>
      <c r="B512" s="51"/>
      <c r="C512" s="42" t="s">
        <v>129</v>
      </c>
      <c r="D512" s="42" t="s">
        <v>129</v>
      </c>
      <c r="E512" s="44" t="s">
        <v>512</v>
      </c>
      <c r="F512" s="44" t="s">
        <v>178</v>
      </c>
      <c r="G512" s="45">
        <f>G513</f>
        <v>30</v>
      </c>
      <c r="H512" s="45">
        <f>H513</f>
        <v>30</v>
      </c>
      <c r="I512" s="15"/>
    </row>
    <row r="513" spans="1:9" s="27" customFormat="1" ht="15.75">
      <c r="A513" s="128" t="s">
        <v>191</v>
      </c>
      <c r="B513" s="51"/>
      <c r="C513" s="42" t="s">
        <v>129</v>
      </c>
      <c r="D513" s="42" t="s">
        <v>129</v>
      </c>
      <c r="E513" s="44" t="s">
        <v>512</v>
      </c>
      <c r="F513" s="44" t="s">
        <v>192</v>
      </c>
      <c r="G513" s="45">
        <v>30</v>
      </c>
      <c r="H513" s="45">
        <v>30</v>
      </c>
      <c r="I513" s="15"/>
    </row>
    <row r="514" spans="1:9" s="27" customFormat="1" ht="31.5">
      <c r="A514" s="153" t="s">
        <v>513</v>
      </c>
      <c r="B514" s="51"/>
      <c r="C514" s="42" t="s">
        <v>129</v>
      </c>
      <c r="D514" s="42" t="s">
        <v>129</v>
      </c>
      <c r="E514" s="43" t="s">
        <v>514</v>
      </c>
      <c r="F514" s="44"/>
      <c r="G514" s="45">
        <f>G515</f>
        <v>110</v>
      </c>
      <c r="H514" s="45">
        <f>H515</f>
        <v>110</v>
      </c>
      <c r="I514" s="15"/>
    </row>
    <row r="515" spans="1:9" s="27" customFormat="1" ht="31.5">
      <c r="A515" s="163" t="s">
        <v>190</v>
      </c>
      <c r="B515" s="51"/>
      <c r="C515" s="42" t="s">
        <v>129</v>
      </c>
      <c r="D515" s="42" t="s">
        <v>129</v>
      </c>
      <c r="E515" s="43" t="s">
        <v>514</v>
      </c>
      <c r="F515" s="44" t="s">
        <v>178</v>
      </c>
      <c r="G515" s="45">
        <f>G516</f>
        <v>110</v>
      </c>
      <c r="H515" s="45">
        <f>H516</f>
        <v>110</v>
      </c>
      <c r="I515" s="15"/>
    </row>
    <row r="516" spans="1:9" s="27" customFormat="1" ht="15.75">
      <c r="A516" s="128" t="s">
        <v>191</v>
      </c>
      <c r="B516" s="51"/>
      <c r="C516" s="42" t="s">
        <v>129</v>
      </c>
      <c r="D516" s="42" t="s">
        <v>129</v>
      </c>
      <c r="E516" s="43" t="s">
        <v>514</v>
      </c>
      <c r="F516" s="44" t="s">
        <v>192</v>
      </c>
      <c r="G516" s="45">
        <v>110</v>
      </c>
      <c r="H516" s="45">
        <v>110</v>
      </c>
      <c r="I516" s="15"/>
    </row>
    <row r="517" spans="1:9" s="27" customFormat="1" ht="15.75">
      <c r="A517" s="179" t="s">
        <v>389</v>
      </c>
      <c r="B517" s="51"/>
      <c r="C517" s="42" t="s">
        <v>129</v>
      </c>
      <c r="D517" s="42" t="s">
        <v>129</v>
      </c>
      <c r="E517" s="43" t="s">
        <v>390</v>
      </c>
      <c r="F517" s="44"/>
      <c r="G517" s="45">
        <f>G518</f>
        <v>440</v>
      </c>
      <c r="H517" s="45">
        <f>H518</f>
        <v>440</v>
      </c>
      <c r="I517" s="15"/>
    </row>
    <row r="518" spans="1:9" s="27" customFormat="1" ht="31.5">
      <c r="A518" s="163" t="s">
        <v>190</v>
      </c>
      <c r="B518" s="51"/>
      <c r="C518" s="42" t="s">
        <v>129</v>
      </c>
      <c r="D518" s="42" t="s">
        <v>129</v>
      </c>
      <c r="E518" s="43" t="s">
        <v>390</v>
      </c>
      <c r="F518" s="44" t="s">
        <v>178</v>
      </c>
      <c r="G518" s="45">
        <f>G519</f>
        <v>440</v>
      </c>
      <c r="H518" s="45">
        <f>H519</f>
        <v>440</v>
      </c>
      <c r="I518" s="15"/>
    </row>
    <row r="519" spans="1:9" s="27" customFormat="1" ht="15.75">
      <c r="A519" s="128" t="s">
        <v>191</v>
      </c>
      <c r="B519" s="51"/>
      <c r="C519" s="42" t="s">
        <v>129</v>
      </c>
      <c r="D519" s="42" t="s">
        <v>129</v>
      </c>
      <c r="E519" s="43" t="s">
        <v>390</v>
      </c>
      <c r="F519" s="44" t="s">
        <v>192</v>
      </c>
      <c r="G519" s="45">
        <v>440</v>
      </c>
      <c r="H519" s="45">
        <v>440</v>
      </c>
      <c r="I519" s="15"/>
    </row>
    <row r="520" spans="1:9" s="27" customFormat="1" ht="15.75">
      <c r="A520" s="180" t="s">
        <v>255</v>
      </c>
      <c r="B520" s="49"/>
      <c r="C520" s="37" t="s">
        <v>159</v>
      </c>
      <c r="D520" s="37"/>
      <c r="E520" s="38"/>
      <c r="F520" s="39"/>
      <c r="G520" s="40">
        <f aca="true" t="shared" si="20" ref="G520:H522">G521</f>
        <v>130858.10000000002</v>
      </c>
      <c r="H520" s="40">
        <f t="shared" si="20"/>
        <v>136744.99999999994</v>
      </c>
      <c r="I520" s="15"/>
    </row>
    <row r="521" spans="1:9" s="27" customFormat="1" ht="15.75">
      <c r="A521" s="180" t="s">
        <v>160</v>
      </c>
      <c r="B521" s="49"/>
      <c r="C521" s="37" t="s">
        <v>159</v>
      </c>
      <c r="D521" s="37" t="s">
        <v>156</v>
      </c>
      <c r="E521" s="38"/>
      <c r="F521" s="39"/>
      <c r="G521" s="40">
        <f t="shared" si="20"/>
        <v>130858.10000000002</v>
      </c>
      <c r="H521" s="40">
        <f t="shared" si="20"/>
        <v>136744.99999999994</v>
      </c>
      <c r="I521" s="15"/>
    </row>
    <row r="522" spans="1:9" s="27" customFormat="1" ht="31.5">
      <c r="A522" s="177" t="s">
        <v>510</v>
      </c>
      <c r="B522" s="46"/>
      <c r="C522" s="37" t="s">
        <v>159</v>
      </c>
      <c r="D522" s="37" t="s">
        <v>156</v>
      </c>
      <c r="E522" s="38" t="s">
        <v>74</v>
      </c>
      <c r="F522" s="39"/>
      <c r="G522" s="40">
        <f t="shared" si="20"/>
        <v>130858.10000000002</v>
      </c>
      <c r="H522" s="40">
        <f t="shared" si="20"/>
        <v>136744.99999999994</v>
      </c>
      <c r="I522" s="15"/>
    </row>
    <row r="523" spans="1:9" s="27" customFormat="1" ht="31.5">
      <c r="A523" s="181" t="s">
        <v>515</v>
      </c>
      <c r="B523" s="49"/>
      <c r="C523" s="37" t="s">
        <v>159</v>
      </c>
      <c r="D523" s="37" t="s">
        <v>156</v>
      </c>
      <c r="E523" s="39" t="s">
        <v>75</v>
      </c>
      <c r="F523" s="44"/>
      <c r="G523" s="40">
        <f>G524+G527+G530+G533+G536+G539+G542+G545+G548+G551+G554+G557+G563+G566+G560</f>
        <v>130858.10000000002</v>
      </c>
      <c r="H523" s="40">
        <f>H524+H527+H530+H533+H536+H539+H542+H545+H548+H551+H554+H557+H563+H566</f>
        <v>136744.99999999994</v>
      </c>
      <c r="I523" s="15"/>
    </row>
    <row r="524" spans="1:9" s="27" customFormat="1" ht="15.75">
      <c r="A524" s="182" t="s">
        <v>284</v>
      </c>
      <c r="B524" s="46"/>
      <c r="C524" s="42" t="s">
        <v>159</v>
      </c>
      <c r="D524" s="42" t="s">
        <v>156</v>
      </c>
      <c r="E524" s="44" t="s">
        <v>222</v>
      </c>
      <c r="F524" s="44"/>
      <c r="G524" s="45">
        <f>G525</f>
        <v>124485.7</v>
      </c>
      <c r="H524" s="45">
        <f>H525</f>
        <v>132137</v>
      </c>
      <c r="I524" s="15"/>
    </row>
    <row r="525" spans="1:9" s="27" customFormat="1" ht="31.5">
      <c r="A525" s="163" t="s">
        <v>190</v>
      </c>
      <c r="B525" s="46"/>
      <c r="C525" s="42" t="s">
        <v>159</v>
      </c>
      <c r="D525" s="42" t="s">
        <v>156</v>
      </c>
      <c r="E525" s="44" t="s">
        <v>222</v>
      </c>
      <c r="F525" s="44" t="s">
        <v>178</v>
      </c>
      <c r="G525" s="54">
        <f>G526</f>
        <v>124485.7</v>
      </c>
      <c r="H525" s="54">
        <f>H526</f>
        <v>132137</v>
      </c>
      <c r="I525" s="15"/>
    </row>
    <row r="526" spans="1:9" s="27" customFormat="1" ht="15.75">
      <c r="A526" s="153" t="s">
        <v>191</v>
      </c>
      <c r="B526" s="46"/>
      <c r="C526" s="42" t="s">
        <v>159</v>
      </c>
      <c r="D526" s="42" t="s">
        <v>156</v>
      </c>
      <c r="E526" s="44" t="s">
        <v>222</v>
      </c>
      <c r="F526" s="44" t="s">
        <v>192</v>
      </c>
      <c r="G526" s="96">
        <v>124485.7</v>
      </c>
      <c r="H526" s="96">
        <v>132137</v>
      </c>
      <c r="I526" s="15"/>
    </row>
    <row r="527" spans="1:9" s="27" customFormat="1" ht="15.75">
      <c r="A527" s="139" t="s">
        <v>215</v>
      </c>
      <c r="B527" s="46"/>
      <c r="C527" s="42" t="s">
        <v>159</v>
      </c>
      <c r="D527" s="42" t="s">
        <v>156</v>
      </c>
      <c r="E527" s="44" t="s">
        <v>285</v>
      </c>
      <c r="F527" s="44"/>
      <c r="G527" s="45">
        <f>G528</f>
        <v>446.1</v>
      </c>
      <c r="H527" s="45">
        <f>H528</f>
        <v>723.3</v>
      </c>
      <c r="I527" s="15"/>
    </row>
    <row r="528" spans="1:9" s="27" customFormat="1" ht="31.5">
      <c r="A528" s="163" t="s">
        <v>190</v>
      </c>
      <c r="B528" s="46"/>
      <c r="C528" s="42" t="s">
        <v>159</v>
      </c>
      <c r="D528" s="42" t="s">
        <v>156</v>
      </c>
      <c r="E528" s="44" t="s">
        <v>285</v>
      </c>
      <c r="F528" s="44" t="s">
        <v>178</v>
      </c>
      <c r="G528" s="54">
        <f>G529</f>
        <v>446.1</v>
      </c>
      <c r="H528" s="54">
        <f>H529</f>
        <v>723.3</v>
      </c>
      <c r="I528" s="15"/>
    </row>
    <row r="529" spans="1:9" s="27" customFormat="1" ht="15.75">
      <c r="A529" s="153" t="s">
        <v>191</v>
      </c>
      <c r="B529" s="46"/>
      <c r="C529" s="42" t="s">
        <v>159</v>
      </c>
      <c r="D529" s="42" t="s">
        <v>156</v>
      </c>
      <c r="E529" s="44" t="s">
        <v>285</v>
      </c>
      <c r="F529" s="44" t="s">
        <v>192</v>
      </c>
      <c r="G529" s="96">
        <v>446.1</v>
      </c>
      <c r="H529" s="96">
        <v>723.3</v>
      </c>
      <c r="I529" s="15"/>
    </row>
    <row r="530" spans="1:9" s="27" customFormat="1" ht="15.75">
      <c r="A530" s="139" t="s">
        <v>270</v>
      </c>
      <c r="B530" s="46"/>
      <c r="C530" s="42" t="s">
        <v>159</v>
      </c>
      <c r="D530" s="42" t="s">
        <v>156</v>
      </c>
      <c r="E530" s="44" t="s">
        <v>286</v>
      </c>
      <c r="F530" s="44"/>
      <c r="G530" s="45">
        <f>G531</f>
        <v>276.4</v>
      </c>
      <c r="H530" s="45">
        <f>H531</f>
        <v>291.9</v>
      </c>
      <c r="I530" s="15"/>
    </row>
    <row r="531" spans="1:9" s="27" customFormat="1" ht="31.5">
      <c r="A531" s="163" t="s">
        <v>190</v>
      </c>
      <c r="B531" s="46"/>
      <c r="C531" s="42" t="s">
        <v>159</v>
      </c>
      <c r="D531" s="42" t="s">
        <v>156</v>
      </c>
      <c r="E531" s="44" t="s">
        <v>286</v>
      </c>
      <c r="F531" s="44" t="s">
        <v>178</v>
      </c>
      <c r="G531" s="54">
        <f>G532</f>
        <v>276.4</v>
      </c>
      <c r="H531" s="54">
        <f>H532</f>
        <v>291.9</v>
      </c>
      <c r="I531" s="15"/>
    </row>
    <row r="532" spans="1:9" s="27" customFormat="1" ht="15.75">
      <c r="A532" s="153" t="s">
        <v>191</v>
      </c>
      <c r="B532" s="46"/>
      <c r="C532" s="42" t="s">
        <v>159</v>
      </c>
      <c r="D532" s="42" t="s">
        <v>156</v>
      </c>
      <c r="E532" s="44" t="s">
        <v>286</v>
      </c>
      <c r="F532" s="44" t="s">
        <v>192</v>
      </c>
      <c r="G532" s="96">
        <v>276.4</v>
      </c>
      <c r="H532" s="96">
        <v>291.9</v>
      </c>
      <c r="I532" s="15"/>
    </row>
    <row r="533" spans="1:9" s="27" customFormat="1" ht="31.5">
      <c r="A533" s="170" t="s">
        <v>578</v>
      </c>
      <c r="B533" s="46"/>
      <c r="C533" s="42" t="s">
        <v>159</v>
      </c>
      <c r="D533" s="42" t="s">
        <v>156</v>
      </c>
      <c r="E533" s="44" t="s">
        <v>386</v>
      </c>
      <c r="F533" s="44"/>
      <c r="G533" s="54">
        <f>G534</f>
        <v>78.8</v>
      </c>
      <c r="H533" s="54">
        <f>H534</f>
        <v>0</v>
      </c>
      <c r="I533" s="15"/>
    </row>
    <row r="534" spans="1:9" s="27" customFormat="1" ht="31.5">
      <c r="A534" s="163" t="s">
        <v>190</v>
      </c>
      <c r="B534" s="46"/>
      <c r="C534" s="42" t="s">
        <v>159</v>
      </c>
      <c r="D534" s="42" t="s">
        <v>156</v>
      </c>
      <c r="E534" s="44" t="s">
        <v>386</v>
      </c>
      <c r="F534" s="44" t="s">
        <v>178</v>
      </c>
      <c r="G534" s="54">
        <f>G535</f>
        <v>78.8</v>
      </c>
      <c r="H534" s="54">
        <f>H535</f>
        <v>0</v>
      </c>
      <c r="I534" s="15"/>
    </row>
    <row r="535" spans="1:9" s="27" customFormat="1" ht="15.75">
      <c r="A535" s="153" t="s">
        <v>191</v>
      </c>
      <c r="B535" s="46"/>
      <c r="C535" s="42" t="s">
        <v>159</v>
      </c>
      <c r="D535" s="42" t="s">
        <v>156</v>
      </c>
      <c r="E535" s="44" t="s">
        <v>386</v>
      </c>
      <c r="F535" s="44" t="s">
        <v>192</v>
      </c>
      <c r="G535" s="96">
        <v>78.8</v>
      </c>
      <c r="H535" s="96">
        <v>0</v>
      </c>
      <c r="I535" s="15"/>
    </row>
    <row r="536" spans="1:9" s="27" customFormat="1" ht="15.75">
      <c r="A536" s="128" t="s">
        <v>287</v>
      </c>
      <c r="B536" s="46"/>
      <c r="C536" s="42" t="s">
        <v>159</v>
      </c>
      <c r="D536" s="42" t="s">
        <v>156</v>
      </c>
      <c r="E536" s="44" t="s">
        <v>288</v>
      </c>
      <c r="F536" s="44"/>
      <c r="G536" s="54">
        <f>G537</f>
        <v>982.8</v>
      </c>
      <c r="H536" s="54">
        <f>H537</f>
        <v>401.8</v>
      </c>
      <c r="I536" s="15"/>
    </row>
    <row r="537" spans="1:9" s="27" customFormat="1" ht="31.5">
      <c r="A537" s="163" t="s">
        <v>190</v>
      </c>
      <c r="B537" s="46"/>
      <c r="C537" s="42" t="s">
        <v>159</v>
      </c>
      <c r="D537" s="42" t="s">
        <v>156</v>
      </c>
      <c r="E537" s="44" t="s">
        <v>288</v>
      </c>
      <c r="F537" s="44" t="s">
        <v>178</v>
      </c>
      <c r="G537" s="54">
        <f>G538</f>
        <v>982.8</v>
      </c>
      <c r="H537" s="54">
        <f>H538</f>
        <v>401.8</v>
      </c>
      <c r="I537" s="15"/>
    </row>
    <row r="538" spans="1:9" s="27" customFormat="1" ht="15.75">
      <c r="A538" s="153" t="s">
        <v>191</v>
      </c>
      <c r="B538" s="46"/>
      <c r="C538" s="42" t="s">
        <v>159</v>
      </c>
      <c r="D538" s="42" t="s">
        <v>156</v>
      </c>
      <c r="E538" s="44" t="s">
        <v>288</v>
      </c>
      <c r="F538" s="44" t="s">
        <v>192</v>
      </c>
      <c r="G538" s="96">
        <v>982.8</v>
      </c>
      <c r="H538" s="96">
        <v>401.8</v>
      </c>
      <c r="I538" s="15"/>
    </row>
    <row r="539" spans="1:9" s="27" customFormat="1" ht="31.5">
      <c r="A539" s="139" t="s">
        <v>266</v>
      </c>
      <c r="B539" s="46"/>
      <c r="C539" s="42" t="s">
        <v>159</v>
      </c>
      <c r="D539" s="42" t="s">
        <v>156</v>
      </c>
      <c r="E539" s="44" t="s">
        <v>26</v>
      </c>
      <c r="F539" s="44"/>
      <c r="G539" s="54">
        <f>G540</f>
        <v>62</v>
      </c>
      <c r="H539" s="54">
        <f>H540</f>
        <v>62</v>
      </c>
      <c r="I539" s="15"/>
    </row>
    <row r="540" spans="1:9" s="27" customFormat="1" ht="31.5">
      <c r="A540" s="163" t="s">
        <v>190</v>
      </c>
      <c r="B540" s="46"/>
      <c r="C540" s="42" t="s">
        <v>159</v>
      </c>
      <c r="D540" s="42" t="s">
        <v>156</v>
      </c>
      <c r="E540" s="44" t="s">
        <v>26</v>
      </c>
      <c r="F540" s="44" t="s">
        <v>178</v>
      </c>
      <c r="G540" s="54">
        <f>G541</f>
        <v>62</v>
      </c>
      <c r="H540" s="54">
        <f>H541</f>
        <v>62</v>
      </c>
      <c r="I540" s="15"/>
    </row>
    <row r="541" spans="1:9" s="27" customFormat="1" ht="15.75">
      <c r="A541" s="153" t="s">
        <v>191</v>
      </c>
      <c r="B541" s="46"/>
      <c r="C541" s="42" t="s">
        <v>159</v>
      </c>
      <c r="D541" s="42" t="s">
        <v>156</v>
      </c>
      <c r="E541" s="44" t="s">
        <v>26</v>
      </c>
      <c r="F541" s="44" t="s">
        <v>192</v>
      </c>
      <c r="G541" s="54">
        <v>62</v>
      </c>
      <c r="H541" s="54">
        <v>62</v>
      </c>
      <c r="I541" s="15"/>
    </row>
    <row r="542" spans="1:9" ht="15.75">
      <c r="A542" s="153" t="s">
        <v>267</v>
      </c>
      <c r="B542" s="46"/>
      <c r="C542" s="42" t="s">
        <v>159</v>
      </c>
      <c r="D542" s="42" t="s">
        <v>156</v>
      </c>
      <c r="E542" s="44" t="s">
        <v>343</v>
      </c>
      <c r="F542" s="44"/>
      <c r="G542" s="54">
        <f>G543</f>
        <v>2035.6</v>
      </c>
      <c r="H542" s="54">
        <f>H543</f>
        <v>2151.9</v>
      </c>
      <c r="I542" s="15"/>
    </row>
    <row r="543" spans="1:8" ht="31.5">
      <c r="A543" s="163" t="s">
        <v>190</v>
      </c>
      <c r="B543" s="46"/>
      <c r="C543" s="42" t="s">
        <v>159</v>
      </c>
      <c r="D543" s="42" t="s">
        <v>156</v>
      </c>
      <c r="E543" s="44" t="s">
        <v>343</v>
      </c>
      <c r="F543" s="44" t="s">
        <v>178</v>
      </c>
      <c r="G543" s="54">
        <f>G544</f>
        <v>2035.6</v>
      </c>
      <c r="H543" s="54">
        <f>H544</f>
        <v>2151.9</v>
      </c>
    </row>
    <row r="544" spans="1:8" ht="15.75">
      <c r="A544" s="153" t="s">
        <v>191</v>
      </c>
      <c r="B544" s="46"/>
      <c r="C544" s="42" t="s">
        <v>159</v>
      </c>
      <c r="D544" s="42" t="s">
        <v>156</v>
      </c>
      <c r="E544" s="44" t="s">
        <v>343</v>
      </c>
      <c r="F544" s="44" t="s">
        <v>192</v>
      </c>
      <c r="G544" s="96">
        <f>1515.6+520</f>
        <v>2035.6</v>
      </c>
      <c r="H544" s="96">
        <f>1626.9+525</f>
        <v>2151.9</v>
      </c>
    </row>
    <row r="545" spans="1:8" ht="31.5">
      <c r="A545" s="153" t="s">
        <v>329</v>
      </c>
      <c r="B545" s="46"/>
      <c r="C545" s="42" t="s">
        <v>159</v>
      </c>
      <c r="D545" s="42" t="s">
        <v>156</v>
      </c>
      <c r="E545" s="44" t="s">
        <v>387</v>
      </c>
      <c r="F545" s="44"/>
      <c r="G545" s="54">
        <f>G546</f>
        <v>806.5</v>
      </c>
      <c r="H545" s="54">
        <f>H546</f>
        <v>350</v>
      </c>
    </row>
    <row r="546" spans="1:8" ht="31.5">
      <c r="A546" s="163" t="s">
        <v>190</v>
      </c>
      <c r="B546" s="46"/>
      <c r="C546" s="42" t="s">
        <v>159</v>
      </c>
      <c r="D546" s="42" t="s">
        <v>156</v>
      </c>
      <c r="E546" s="44" t="s">
        <v>387</v>
      </c>
      <c r="F546" s="44" t="s">
        <v>178</v>
      </c>
      <c r="G546" s="54">
        <f>G547</f>
        <v>806.5</v>
      </c>
      <c r="H546" s="54">
        <f>H547</f>
        <v>350</v>
      </c>
    </row>
    <row r="547" spans="1:8" ht="15.75">
      <c r="A547" s="153" t="s">
        <v>191</v>
      </c>
      <c r="B547" s="46"/>
      <c r="C547" s="42" t="s">
        <v>159</v>
      </c>
      <c r="D547" s="42" t="s">
        <v>156</v>
      </c>
      <c r="E547" s="44" t="s">
        <v>387</v>
      </c>
      <c r="F547" s="44" t="s">
        <v>192</v>
      </c>
      <c r="G547" s="96">
        <f>350+456.5</f>
        <v>806.5</v>
      </c>
      <c r="H547" s="96">
        <v>350</v>
      </c>
    </row>
    <row r="548" spans="1:8" ht="15.75">
      <c r="A548" s="153" t="s">
        <v>344</v>
      </c>
      <c r="B548" s="46"/>
      <c r="C548" s="42" t="s">
        <v>159</v>
      </c>
      <c r="D548" s="42" t="s">
        <v>156</v>
      </c>
      <c r="E548" s="44" t="s">
        <v>345</v>
      </c>
      <c r="F548" s="44"/>
      <c r="G548" s="54">
        <f>G549</f>
        <v>260</v>
      </c>
      <c r="H548" s="54">
        <f>H549</f>
        <v>260</v>
      </c>
    </row>
    <row r="549" spans="1:8" ht="31.5">
      <c r="A549" s="163" t="s">
        <v>190</v>
      </c>
      <c r="B549" s="46"/>
      <c r="C549" s="42" t="s">
        <v>159</v>
      </c>
      <c r="D549" s="42" t="s">
        <v>156</v>
      </c>
      <c r="E549" s="44" t="s">
        <v>345</v>
      </c>
      <c r="F549" s="44" t="s">
        <v>178</v>
      </c>
      <c r="G549" s="54">
        <f>G550</f>
        <v>260</v>
      </c>
      <c r="H549" s="54">
        <f>H550</f>
        <v>260</v>
      </c>
    </row>
    <row r="550" spans="1:8" ht="15.75">
      <c r="A550" s="153" t="s">
        <v>191</v>
      </c>
      <c r="B550" s="46"/>
      <c r="C550" s="42" t="s">
        <v>159</v>
      </c>
      <c r="D550" s="42" t="s">
        <v>156</v>
      </c>
      <c r="E550" s="44" t="s">
        <v>345</v>
      </c>
      <c r="F550" s="44" t="s">
        <v>192</v>
      </c>
      <c r="G550" s="54">
        <v>260</v>
      </c>
      <c r="H550" s="54">
        <v>260</v>
      </c>
    </row>
    <row r="551" spans="1:8" ht="47.25">
      <c r="A551" s="139" t="s">
        <v>440</v>
      </c>
      <c r="B551" s="46"/>
      <c r="C551" s="42" t="s">
        <v>159</v>
      </c>
      <c r="D551" s="42" t="s">
        <v>156</v>
      </c>
      <c r="E551" s="44" t="s">
        <v>441</v>
      </c>
      <c r="F551" s="132"/>
      <c r="G551" s="45">
        <f>G552</f>
        <v>100</v>
      </c>
      <c r="H551" s="45">
        <f>H552</f>
        <v>100</v>
      </c>
    </row>
    <row r="552" spans="1:8" ht="31.5">
      <c r="A552" s="163" t="s">
        <v>190</v>
      </c>
      <c r="B552" s="46"/>
      <c r="C552" s="42" t="s">
        <v>159</v>
      </c>
      <c r="D552" s="42" t="s">
        <v>156</v>
      </c>
      <c r="E552" s="44" t="s">
        <v>441</v>
      </c>
      <c r="F552" s="44" t="s">
        <v>178</v>
      </c>
      <c r="G552" s="45">
        <f>G553</f>
        <v>100</v>
      </c>
      <c r="H552" s="45">
        <f>H553</f>
        <v>100</v>
      </c>
    </row>
    <row r="553" spans="1:8" ht="15.75">
      <c r="A553" s="153" t="s">
        <v>191</v>
      </c>
      <c r="B553" s="46"/>
      <c r="C553" s="42" t="s">
        <v>159</v>
      </c>
      <c r="D553" s="42" t="s">
        <v>156</v>
      </c>
      <c r="E553" s="44" t="s">
        <v>441</v>
      </c>
      <c r="F553" s="44" t="s">
        <v>192</v>
      </c>
      <c r="G553" s="45">
        <v>100</v>
      </c>
      <c r="H553" s="45">
        <v>100</v>
      </c>
    </row>
    <row r="554" spans="1:8" ht="47.25">
      <c r="A554" s="139" t="s">
        <v>442</v>
      </c>
      <c r="B554" s="46"/>
      <c r="C554" s="42" t="s">
        <v>159</v>
      </c>
      <c r="D554" s="42" t="s">
        <v>156</v>
      </c>
      <c r="E554" s="44" t="s">
        <v>388</v>
      </c>
      <c r="F554" s="132"/>
      <c r="G554" s="45">
        <f>G555</f>
        <v>192.1</v>
      </c>
      <c r="H554" s="45">
        <f>H555</f>
        <v>192.3</v>
      </c>
    </row>
    <row r="555" spans="1:8" ht="31.5">
      <c r="A555" s="163" t="s">
        <v>190</v>
      </c>
      <c r="B555" s="46"/>
      <c r="C555" s="42" t="s">
        <v>159</v>
      </c>
      <c r="D555" s="42" t="s">
        <v>156</v>
      </c>
      <c r="E555" s="44" t="s">
        <v>388</v>
      </c>
      <c r="F555" s="44" t="s">
        <v>178</v>
      </c>
      <c r="G555" s="45">
        <f>G556</f>
        <v>192.1</v>
      </c>
      <c r="H555" s="45">
        <f>H556</f>
        <v>192.3</v>
      </c>
    </row>
    <row r="556" spans="1:8" ht="15.75">
      <c r="A556" s="153" t="s">
        <v>191</v>
      </c>
      <c r="B556" s="46"/>
      <c r="C556" s="42" t="s">
        <v>159</v>
      </c>
      <c r="D556" s="42" t="s">
        <v>156</v>
      </c>
      <c r="E556" s="44" t="s">
        <v>388</v>
      </c>
      <c r="F556" s="44" t="s">
        <v>192</v>
      </c>
      <c r="G556" s="45">
        <v>192.1</v>
      </c>
      <c r="H556" s="45">
        <v>192.3</v>
      </c>
    </row>
    <row r="557" spans="1:8" ht="31.5">
      <c r="A557" s="139" t="s">
        <v>443</v>
      </c>
      <c r="B557" s="46"/>
      <c r="C557" s="42" t="s">
        <v>159</v>
      </c>
      <c r="D557" s="42" t="s">
        <v>156</v>
      </c>
      <c r="E557" s="44" t="s">
        <v>444</v>
      </c>
      <c r="F557" s="132"/>
      <c r="G557" s="45">
        <f>G558</f>
        <v>59.8</v>
      </c>
      <c r="H557" s="45">
        <f>H558</f>
        <v>59.8</v>
      </c>
    </row>
    <row r="558" spans="1:8" ht="31.5">
      <c r="A558" s="163" t="s">
        <v>190</v>
      </c>
      <c r="B558" s="46"/>
      <c r="C558" s="42" t="s">
        <v>159</v>
      </c>
      <c r="D558" s="42" t="s">
        <v>156</v>
      </c>
      <c r="E558" s="44" t="s">
        <v>444</v>
      </c>
      <c r="F558" s="44" t="s">
        <v>178</v>
      </c>
      <c r="G558" s="45">
        <f>G559</f>
        <v>59.8</v>
      </c>
      <c r="H558" s="45">
        <f>H559</f>
        <v>59.8</v>
      </c>
    </row>
    <row r="559" spans="1:8" ht="15.75">
      <c r="A559" s="153" t="s">
        <v>191</v>
      </c>
      <c r="B559" s="46"/>
      <c r="C559" s="42" t="s">
        <v>159</v>
      </c>
      <c r="D559" s="42" t="s">
        <v>156</v>
      </c>
      <c r="E559" s="44" t="s">
        <v>444</v>
      </c>
      <c r="F559" s="44" t="s">
        <v>192</v>
      </c>
      <c r="G559" s="45">
        <v>59.8</v>
      </c>
      <c r="H559" s="45">
        <v>59.8</v>
      </c>
    </row>
    <row r="560" spans="1:8" ht="15.75">
      <c r="A560" s="139" t="s">
        <v>588</v>
      </c>
      <c r="B560" s="46"/>
      <c r="C560" s="42" t="s">
        <v>159</v>
      </c>
      <c r="D560" s="42" t="s">
        <v>156</v>
      </c>
      <c r="E560" s="44" t="s">
        <v>587</v>
      </c>
      <c r="F560" s="132"/>
      <c r="G560" s="45">
        <f>G561</f>
        <v>1057.3</v>
      </c>
      <c r="H560" s="45">
        <f>H561</f>
        <v>0</v>
      </c>
    </row>
    <row r="561" spans="1:8" ht="31.5">
      <c r="A561" s="163" t="s">
        <v>190</v>
      </c>
      <c r="B561" s="46"/>
      <c r="C561" s="42" t="s">
        <v>159</v>
      </c>
      <c r="D561" s="42" t="s">
        <v>156</v>
      </c>
      <c r="E561" s="44" t="s">
        <v>587</v>
      </c>
      <c r="F561" s="44" t="s">
        <v>178</v>
      </c>
      <c r="G561" s="45">
        <f>G562</f>
        <v>1057.3</v>
      </c>
      <c r="H561" s="45">
        <f>H562</f>
        <v>0</v>
      </c>
    </row>
    <row r="562" spans="1:8" ht="15.75">
      <c r="A562" s="153" t="s">
        <v>191</v>
      </c>
      <c r="B562" s="46"/>
      <c r="C562" s="42" t="s">
        <v>159</v>
      </c>
      <c r="D562" s="42" t="s">
        <v>156</v>
      </c>
      <c r="E562" s="44" t="s">
        <v>587</v>
      </c>
      <c r="F562" s="44" t="s">
        <v>192</v>
      </c>
      <c r="G562" s="45">
        <v>1057.3</v>
      </c>
      <c r="H562" s="45">
        <v>0</v>
      </c>
    </row>
    <row r="563" spans="1:8" ht="31.5">
      <c r="A563" s="139" t="s">
        <v>516</v>
      </c>
      <c r="B563" s="46"/>
      <c r="C563" s="42" t="s">
        <v>159</v>
      </c>
      <c r="D563" s="42" t="s">
        <v>156</v>
      </c>
      <c r="E563" s="44" t="s">
        <v>517</v>
      </c>
      <c r="F563" s="132"/>
      <c r="G563" s="45">
        <f>G564</f>
        <v>5</v>
      </c>
      <c r="H563" s="45">
        <f>H564</f>
        <v>5</v>
      </c>
    </row>
    <row r="564" spans="1:8" ht="31.5">
      <c r="A564" s="163" t="s">
        <v>190</v>
      </c>
      <c r="B564" s="46"/>
      <c r="C564" s="42" t="s">
        <v>159</v>
      </c>
      <c r="D564" s="42" t="s">
        <v>156</v>
      </c>
      <c r="E564" s="44" t="s">
        <v>517</v>
      </c>
      <c r="F564" s="44" t="s">
        <v>178</v>
      </c>
      <c r="G564" s="45">
        <f>G565</f>
        <v>5</v>
      </c>
      <c r="H564" s="45">
        <f>H565</f>
        <v>5</v>
      </c>
    </row>
    <row r="565" spans="1:8" ht="15.75">
      <c r="A565" s="153" t="s">
        <v>191</v>
      </c>
      <c r="B565" s="46"/>
      <c r="C565" s="42" t="s">
        <v>159</v>
      </c>
      <c r="D565" s="42" t="s">
        <v>156</v>
      </c>
      <c r="E565" s="44" t="s">
        <v>517</v>
      </c>
      <c r="F565" s="44" t="s">
        <v>192</v>
      </c>
      <c r="G565" s="45">
        <v>5</v>
      </c>
      <c r="H565" s="45">
        <v>5</v>
      </c>
    </row>
    <row r="566" spans="1:8" ht="31.5">
      <c r="A566" s="139" t="s">
        <v>518</v>
      </c>
      <c r="B566" s="46"/>
      <c r="C566" s="42" t="s">
        <v>159</v>
      </c>
      <c r="D566" s="42" t="s">
        <v>156</v>
      </c>
      <c r="E566" s="44" t="s">
        <v>519</v>
      </c>
      <c r="F566" s="132"/>
      <c r="G566" s="45">
        <f>G567</f>
        <v>10</v>
      </c>
      <c r="H566" s="45">
        <f>H567</f>
        <v>10</v>
      </c>
    </row>
    <row r="567" spans="1:8" ht="31.5">
      <c r="A567" s="163" t="s">
        <v>190</v>
      </c>
      <c r="B567" s="46"/>
      <c r="C567" s="42" t="s">
        <v>159</v>
      </c>
      <c r="D567" s="42" t="s">
        <v>156</v>
      </c>
      <c r="E567" s="44" t="s">
        <v>519</v>
      </c>
      <c r="F567" s="44" t="s">
        <v>178</v>
      </c>
      <c r="G567" s="45">
        <f>G568</f>
        <v>10</v>
      </c>
      <c r="H567" s="45">
        <f>H568</f>
        <v>10</v>
      </c>
    </row>
    <row r="568" spans="1:8" ht="15.75">
      <c r="A568" s="153" t="s">
        <v>191</v>
      </c>
      <c r="B568" s="46"/>
      <c r="C568" s="42" t="s">
        <v>159</v>
      </c>
      <c r="D568" s="42" t="s">
        <v>156</v>
      </c>
      <c r="E568" s="44" t="s">
        <v>519</v>
      </c>
      <c r="F568" s="44" t="s">
        <v>192</v>
      </c>
      <c r="G568" s="45">
        <v>10</v>
      </c>
      <c r="H568" s="45">
        <v>10</v>
      </c>
    </row>
    <row r="569" spans="1:8" ht="15.75">
      <c r="A569" s="152" t="s">
        <v>154</v>
      </c>
      <c r="B569" s="36"/>
      <c r="C569" s="37" t="s">
        <v>127</v>
      </c>
      <c r="D569" s="37"/>
      <c r="E569" s="38"/>
      <c r="F569" s="44"/>
      <c r="G569" s="40">
        <f>G570+G584</f>
        <v>1848.7</v>
      </c>
      <c r="H569" s="40">
        <f>H570+H584</f>
        <v>1848.7</v>
      </c>
    </row>
    <row r="570" spans="1:8" ht="15.75">
      <c r="A570" s="164" t="s">
        <v>124</v>
      </c>
      <c r="B570" s="36"/>
      <c r="C570" s="37" t="s">
        <v>127</v>
      </c>
      <c r="D570" s="37" t="s">
        <v>157</v>
      </c>
      <c r="E570" s="38"/>
      <c r="F570" s="44"/>
      <c r="G570" s="40">
        <f>G580+G571</f>
        <v>442</v>
      </c>
      <c r="H570" s="40">
        <f>H580+H571</f>
        <v>442</v>
      </c>
    </row>
    <row r="571" spans="1:8" ht="31.5">
      <c r="A571" s="157" t="s">
        <v>433</v>
      </c>
      <c r="B571" s="36"/>
      <c r="C571" s="37" t="s">
        <v>127</v>
      </c>
      <c r="D571" s="37" t="s">
        <v>157</v>
      </c>
      <c r="E571" s="38" t="s">
        <v>82</v>
      </c>
      <c r="F571" s="44"/>
      <c r="G571" s="40">
        <f>G572+G576</f>
        <v>242</v>
      </c>
      <c r="H571" s="40">
        <f>H572+H576</f>
        <v>242</v>
      </c>
    </row>
    <row r="572" spans="1:8" ht="15.75">
      <c r="A572" s="157" t="s">
        <v>335</v>
      </c>
      <c r="B572" s="36"/>
      <c r="C572" s="37" t="s">
        <v>127</v>
      </c>
      <c r="D572" s="37" t="s">
        <v>157</v>
      </c>
      <c r="E572" s="38" t="s">
        <v>48</v>
      </c>
      <c r="F572" s="44"/>
      <c r="G572" s="40">
        <f>G573</f>
        <v>200</v>
      </c>
      <c r="H572" s="40">
        <f>H573</f>
        <v>200</v>
      </c>
    </row>
    <row r="573" spans="1:8" ht="31.5">
      <c r="A573" s="156" t="s">
        <v>93</v>
      </c>
      <c r="B573" s="51"/>
      <c r="C573" s="42" t="s">
        <v>127</v>
      </c>
      <c r="D573" s="42" t="s">
        <v>157</v>
      </c>
      <c r="E573" s="43" t="s">
        <v>49</v>
      </c>
      <c r="F573" s="44"/>
      <c r="G573" s="45">
        <f>SUM(G574)</f>
        <v>200</v>
      </c>
      <c r="H573" s="45">
        <f>SUM(H574)</f>
        <v>200</v>
      </c>
    </row>
    <row r="574" spans="1:8" ht="31.5">
      <c r="A574" s="155" t="s">
        <v>225</v>
      </c>
      <c r="B574" s="51"/>
      <c r="C574" s="42" t="s">
        <v>127</v>
      </c>
      <c r="D574" s="42" t="s">
        <v>157</v>
      </c>
      <c r="E574" s="43" t="s">
        <v>49</v>
      </c>
      <c r="F574" s="44" t="s">
        <v>188</v>
      </c>
      <c r="G574" s="45">
        <f>G575</f>
        <v>200</v>
      </c>
      <c r="H574" s="45">
        <f>H575</f>
        <v>200</v>
      </c>
    </row>
    <row r="575" spans="1:8" ht="31.5">
      <c r="A575" s="139" t="s">
        <v>189</v>
      </c>
      <c r="B575" s="51"/>
      <c r="C575" s="42" t="s">
        <v>127</v>
      </c>
      <c r="D575" s="42" t="s">
        <v>157</v>
      </c>
      <c r="E575" s="43" t="s">
        <v>49</v>
      </c>
      <c r="F575" s="44" t="s">
        <v>187</v>
      </c>
      <c r="G575" s="45">
        <v>200</v>
      </c>
      <c r="H575" s="45">
        <v>200</v>
      </c>
    </row>
    <row r="576" spans="1:8" ht="15.75">
      <c r="A576" s="157" t="s">
        <v>520</v>
      </c>
      <c r="B576" s="36"/>
      <c r="C576" s="37" t="s">
        <v>127</v>
      </c>
      <c r="D576" s="37" t="s">
        <v>157</v>
      </c>
      <c r="E576" s="38" t="s">
        <v>50</v>
      </c>
      <c r="F576" s="44"/>
      <c r="G576" s="40">
        <f>G577</f>
        <v>42</v>
      </c>
      <c r="H576" s="40">
        <f>H577</f>
        <v>42</v>
      </c>
    </row>
    <row r="577" spans="1:8" ht="15.75">
      <c r="A577" s="156" t="s">
        <v>521</v>
      </c>
      <c r="B577" s="51"/>
      <c r="C577" s="42" t="s">
        <v>127</v>
      </c>
      <c r="D577" s="42" t="s">
        <v>157</v>
      </c>
      <c r="E577" s="43" t="s">
        <v>522</v>
      </c>
      <c r="F577" s="44"/>
      <c r="G577" s="45">
        <f>SUM(G578)</f>
        <v>42</v>
      </c>
      <c r="H577" s="45">
        <f>SUM(H578)</f>
        <v>42</v>
      </c>
    </row>
    <row r="578" spans="1:8" ht="15.75">
      <c r="A578" s="156" t="s">
        <v>89</v>
      </c>
      <c r="B578" s="51"/>
      <c r="C578" s="42" t="s">
        <v>127</v>
      </c>
      <c r="D578" s="42" t="s">
        <v>157</v>
      </c>
      <c r="E578" s="43" t="s">
        <v>522</v>
      </c>
      <c r="F578" s="44" t="s">
        <v>85</v>
      </c>
      <c r="G578" s="45">
        <f>G579</f>
        <v>42</v>
      </c>
      <c r="H578" s="45">
        <f>H579</f>
        <v>42</v>
      </c>
    </row>
    <row r="579" spans="1:8" ht="31.5">
      <c r="A579" s="156" t="s">
        <v>84</v>
      </c>
      <c r="B579" s="51"/>
      <c r="C579" s="42" t="s">
        <v>127</v>
      </c>
      <c r="D579" s="42" t="s">
        <v>157</v>
      </c>
      <c r="E579" s="43" t="s">
        <v>522</v>
      </c>
      <c r="F579" s="44" t="s">
        <v>86</v>
      </c>
      <c r="G579" s="45">
        <v>42</v>
      </c>
      <c r="H579" s="45">
        <v>42</v>
      </c>
    </row>
    <row r="580" spans="1:8" ht="31.5">
      <c r="A580" s="161" t="s">
        <v>337</v>
      </c>
      <c r="B580" s="59"/>
      <c r="C580" s="37" t="s">
        <v>127</v>
      </c>
      <c r="D580" s="37" t="s">
        <v>157</v>
      </c>
      <c r="E580" s="38" t="s">
        <v>338</v>
      </c>
      <c r="F580" s="44"/>
      <c r="G580" s="40">
        <f aca="true" t="shared" si="21" ref="G580:H582">G581</f>
        <v>200</v>
      </c>
      <c r="H580" s="40">
        <f t="shared" si="21"/>
        <v>200</v>
      </c>
    </row>
    <row r="581" spans="1:8" ht="47.25">
      <c r="A581" s="156" t="s">
        <v>577</v>
      </c>
      <c r="B581" s="59"/>
      <c r="C581" s="42" t="s">
        <v>127</v>
      </c>
      <c r="D581" s="42" t="s">
        <v>157</v>
      </c>
      <c r="E581" s="43" t="s">
        <v>576</v>
      </c>
      <c r="F581" s="44"/>
      <c r="G581" s="45">
        <f t="shared" si="21"/>
        <v>200</v>
      </c>
      <c r="H581" s="45">
        <f t="shared" si="21"/>
        <v>200</v>
      </c>
    </row>
    <row r="582" spans="1:8" ht="15.75">
      <c r="A582" s="163" t="s">
        <v>89</v>
      </c>
      <c r="B582" s="59"/>
      <c r="C582" s="42" t="s">
        <v>127</v>
      </c>
      <c r="D582" s="42" t="s">
        <v>157</v>
      </c>
      <c r="E582" s="43" t="s">
        <v>576</v>
      </c>
      <c r="F582" s="44" t="s">
        <v>85</v>
      </c>
      <c r="G582" s="45">
        <f t="shared" si="21"/>
        <v>200</v>
      </c>
      <c r="H582" s="45">
        <f t="shared" si="21"/>
        <v>200</v>
      </c>
    </row>
    <row r="583" spans="1:8" ht="15.75">
      <c r="A583" s="156" t="s">
        <v>405</v>
      </c>
      <c r="B583" s="59"/>
      <c r="C583" s="42" t="s">
        <v>127</v>
      </c>
      <c r="D583" s="42" t="s">
        <v>157</v>
      </c>
      <c r="E583" s="43" t="s">
        <v>576</v>
      </c>
      <c r="F583" s="44" t="s">
        <v>404</v>
      </c>
      <c r="G583" s="45">
        <v>200</v>
      </c>
      <c r="H583" s="45">
        <v>200</v>
      </c>
    </row>
    <row r="584" spans="1:8" ht="15.75">
      <c r="A584" s="164" t="s">
        <v>158</v>
      </c>
      <c r="B584" s="36"/>
      <c r="C584" s="37" t="s">
        <v>127</v>
      </c>
      <c r="D584" s="37" t="s">
        <v>170</v>
      </c>
      <c r="E584" s="38"/>
      <c r="F584" s="44"/>
      <c r="G584" s="40">
        <f aca="true" t="shared" si="22" ref="G584:H586">G585</f>
        <v>1406.7</v>
      </c>
      <c r="H584" s="40">
        <f t="shared" si="22"/>
        <v>1406.7</v>
      </c>
    </row>
    <row r="585" spans="1:8" ht="31.5">
      <c r="A585" s="157" t="s">
        <v>433</v>
      </c>
      <c r="B585" s="36"/>
      <c r="C585" s="37" t="s">
        <v>127</v>
      </c>
      <c r="D585" s="37" t="s">
        <v>170</v>
      </c>
      <c r="E585" s="38" t="s">
        <v>82</v>
      </c>
      <c r="F585" s="44"/>
      <c r="G585" s="40">
        <f t="shared" si="22"/>
        <v>1406.7</v>
      </c>
      <c r="H585" s="40">
        <f t="shared" si="22"/>
        <v>1406.7</v>
      </c>
    </row>
    <row r="586" spans="1:8" ht="15.75">
      <c r="A586" s="157" t="s">
        <v>523</v>
      </c>
      <c r="B586" s="36"/>
      <c r="C586" s="37" t="s">
        <v>127</v>
      </c>
      <c r="D586" s="37" t="s">
        <v>170</v>
      </c>
      <c r="E586" s="38" t="s">
        <v>524</v>
      </c>
      <c r="F586" s="44"/>
      <c r="G586" s="40">
        <f t="shared" si="22"/>
        <v>1406.7</v>
      </c>
      <c r="H586" s="40">
        <f t="shared" si="22"/>
        <v>1406.7</v>
      </c>
    </row>
    <row r="587" spans="1:8" ht="15.75">
      <c r="A587" s="156" t="s">
        <v>525</v>
      </c>
      <c r="B587" s="51"/>
      <c r="C587" s="42" t="s">
        <v>127</v>
      </c>
      <c r="D587" s="42" t="s">
        <v>170</v>
      </c>
      <c r="E587" s="43" t="s">
        <v>526</v>
      </c>
      <c r="F587" s="44"/>
      <c r="G587" s="45">
        <f>SUM(G588)</f>
        <v>1406.7</v>
      </c>
      <c r="H587" s="45">
        <f>SUM(H588)</f>
        <v>1406.7</v>
      </c>
    </row>
    <row r="588" spans="1:8" ht="15.75">
      <c r="A588" s="183" t="s">
        <v>89</v>
      </c>
      <c r="B588" s="51"/>
      <c r="C588" s="42" t="s">
        <v>127</v>
      </c>
      <c r="D588" s="42" t="s">
        <v>170</v>
      </c>
      <c r="E588" s="43" t="s">
        <v>526</v>
      </c>
      <c r="F588" s="44" t="s">
        <v>85</v>
      </c>
      <c r="G588" s="45">
        <f>G589</f>
        <v>1406.7</v>
      </c>
      <c r="H588" s="45">
        <f>H589</f>
        <v>1406.7</v>
      </c>
    </row>
    <row r="589" spans="1:8" ht="31.5">
      <c r="A589" s="184" t="s">
        <v>84</v>
      </c>
      <c r="B589" s="51"/>
      <c r="C589" s="42" t="s">
        <v>127</v>
      </c>
      <c r="D589" s="42" t="s">
        <v>170</v>
      </c>
      <c r="E589" s="43" t="s">
        <v>526</v>
      </c>
      <c r="F589" s="44" t="s">
        <v>86</v>
      </c>
      <c r="G589" s="45">
        <v>1406.7</v>
      </c>
      <c r="H589" s="45">
        <v>1406.7</v>
      </c>
    </row>
    <row r="590" spans="1:8" ht="15.75">
      <c r="A590" s="152" t="s">
        <v>162</v>
      </c>
      <c r="B590" s="49"/>
      <c r="C590" s="37" t="s">
        <v>155</v>
      </c>
      <c r="D590" s="37"/>
      <c r="E590" s="38"/>
      <c r="F590" s="39"/>
      <c r="G590" s="40">
        <f>G591+G602</f>
        <v>23467</v>
      </c>
      <c r="H590" s="40">
        <f>H591+H602</f>
        <v>24634.6</v>
      </c>
    </row>
    <row r="591" spans="1:11" ht="15.75">
      <c r="A591" s="152" t="s">
        <v>185</v>
      </c>
      <c r="B591" s="49"/>
      <c r="C591" s="37" t="s">
        <v>155</v>
      </c>
      <c r="D591" s="37" t="s">
        <v>171</v>
      </c>
      <c r="E591" s="38"/>
      <c r="F591" s="39"/>
      <c r="G591" s="40">
        <f>G592</f>
        <v>4806.8</v>
      </c>
      <c r="H591" s="40">
        <f>H592</f>
        <v>5189.9</v>
      </c>
      <c r="J591" s="98" t="e">
        <f>G591+#REF!</f>
        <v>#REF!</v>
      </c>
      <c r="K591" s="98" t="e">
        <f>H591+#REF!</f>
        <v>#REF!</v>
      </c>
    </row>
    <row r="592" spans="1:12" ht="47.25">
      <c r="A592" s="152" t="s">
        <v>527</v>
      </c>
      <c r="B592" s="49"/>
      <c r="C592" s="37" t="s">
        <v>155</v>
      </c>
      <c r="D592" s="37" t="s">
        <v>171</v>
      </c>
      <c r="E592" s="38" t="s">
        <v>38</v>
      </c>
      <c r="F592" s="39"/>
      <c r="G592" s="40">
        <f>G593</f>
        <v>4806.8</v>
      </c>
      <c r="H592" s="40">
        <f>H593</f>
        <v>5189.9</v>
      </c>
      <c r="I592" s="98">
        <v>23467</v>
      </c>
      <c r="J592" s="98">
        <v>24634.6</v>
      </c>
      <c r="K592" s="98">
        <f>G590</f>
        <v>23467</v>
      </c>
      <c r="L592" s="98">
        <f>H590</f>
        <v>24634.6</v>
      </c>
    </row>
    <row r="593" spans="1:8" ht="31.5">
      <c r="A593" s="152" t="s">
        <v>496</v>
      </c>
      <c r="B593" s="49"/>
      <c r="C593" s="37" t="s">
        <v>155</v>
      </c>
      <c r="D593" s="37" t="s">
        <v>171</v>
      </c>
      <c r="E593" s="38" t="s">
        <v>224</v>
      </c>
      <c r="F593" s="39"/>
      <c r="G593" s="40">
        <f>G594+G599</f>
        <v>4806.8</v>
      </c>
      <c r="H593" s="40">
        <f>H594+H599</f>
        <v>5189.9</v>
      </c>
    </row>
    <row r="594" spans="1:8" ht="15.75">
      <c r="A594" s="153" t="s">
        <v>346</v>
      </c>
      <c r="B594" s="46"/>
      <c r="C594" s="42" t="s">
        <v>155</v>
      </c>
      <c r="D594" s="42" t="s">
        <v>171</v>
      </c>
      <c r="E594" s="43" t="s">
        <v>39</v>
      </c>
      <c r="F594" s="44"/>
      <c r="G594" s="45">
        <f>G596+G598</f>
        <v>1906.8</v>
      </c>
      <c r="H594" s="45">
        <f>H596+H598</f>
        <v>2289.9</v>
      </c>
    </row>
    <row r="595" spans="1:8" ht="31.5">
      <c r="A595" s="155" t="s">
        <v>225</v>
      </c>
      <c r="B595" s="46"/>
      <c r="C595" s="42" t="s">
        <v>155</v>
      </c>
      <c r="D595" s="42" t="s">
        <v>171</v>
      </c>
      <c r="E595" s="43" t="s">
        <v>39</v>
      </c>
      <c r="F595" s="44" t="s">
        <v>188</v>
      </c>
      <c r="G595" s="45">
        <f>G596</f>
        <v>1846.8</v>
      </c>
      <c r="H595" s="45">
        <f>H596</f>
        <v>2229.9</v>
      </c>
    </row>
    <row r="596" spans="1:8" ht="31.5">
      <c r="A596" s="139" t="s">
        <v>189</v>
      </c>
      <c r="B596" s="46"/>
      <c r="C596" s="42" t="s">
        <v>155</v>
      </c>
      <c r="D596" s="42" t="s">
        <v>171</v>
      </c>
      <c r="E596" s="43" t="s">
        <v>39</v>
      </c>
      <c r="F596" s="44" t="s">
        <v>187</v>
      </c>
      <c r="G596" s="45">
        <v>1846.8</v>
      </c>
      <c r="H596" s="45">
        <v>2229.9</v>
      </c>
    </row>
    <row r="597" spans="1:8" ht="31.5">
      <c r="A597" s="163" t="s">
        <v>190</v>
      </c>
      <c r="B597" s="46"/>
      <c r="C597" s="42" t="s">
        <v>155</v>
      </c>
      <c r="D597" s="42" t="s">
        <v>171</v>
      </c>
      <c r="E597" s="43" t="s">
        <v>39</v>
      </c>
      <c r="F597" s="44" t="s">
        <v>178</v>
      </c>
      <c r="G597" s="45">
        <f>G598</f>
        <v>60</v>
      </c>
      <c r="H597" s="45">
        <f>H598</f>
        <v>60</v>
      </c>
    </row>
    <row r="598" spans="1:8" ht="15.75">
      <c r="A598" s="128" t="s">
        <v>191</v>
      </c>
      <c r="B598" s="46"/>
      <c r="C598" s="42" t="s">
        <v>155</v>
      </c>
      <c r="D598" s="42" t="s">
        <v>171</v>
      </c>
      <c r="E598" s="43" t="s">
        <v>39</v>
      </c>
      <c r="F598" s="44" t="s">
        <v>192</v>
      </c>
      <c r="G598" s="45">
        <v>60</v>
      </c>
      <c r="H598" s="45">
        <v>60</v>
      </c>
    </row>
    <row r="599" spans="1:8" ht="31.5">
      <c r="A599" s="175" t="s">
        <v>297</v>
      </c>
      <c r="B599" s="46"/>
      <c r="C599" s="42" t="s">
        <v>155</v>
      </c>
      <c r="D599" s="42" t="s">
        <v>171</v>
      </c>
      <c r="E599" s="44" t="s">
        <v>264</v>
      </c>
      <c r="F599" s="44"/>
      <c r="G599" s="45">
        <f>G600</f>
        <v>2900</v>
      </c>
      <c r="H599" s="45">
        <f>H600</f>
        <v>2900</v>
      </c>
    </row>
    <row r="600" spans="1:8" ht="31.5">
      <c r="A600" s="175" t="s">
        <v>190</v>
      </c>
      <c r="B600" s="46"/>
      <c r="C600" s="42" t="s">
        <v>155</v>
      </c>
      <c r="D600" s="42" t="s">
        <v>171</v>
      </c>
      <c r="E600" s="44" t="s">
        <v>264</v>
      </c>
      <c r="F600" s="44" t="s">
        <v>178</v>
      </c>
      <c r="G600" s="45">
        <f>G601</f>
        <v>2900</v>
      </c>
      <c r="H600" s="45">
        <f>H601</f>
        <v>2900</v>
      </c>
    </row>
    <row r="601" spans="1:8" ht="15.75">
      <c r="A601" s="175" t="s">
        <v>191</v>
      </c>
      <c r="B601" s="46"/>
      <c r="C601" s="42" t="s">
        <v>155</v>
      </c>
      <c r="D601" s="42" t="s">
        <v>171</v>
      </c>
      <c r="E601" s="44" t="s">
        <v>264</v>
      </c>
      <c r="F601" s="44" t="s">
        <v>192</v>
      </c>
      <c r="G601" s="45">
        <v>2900</v>
      </c>
      <c r="H601" s="45">
        <v>2900</v>
      </c>
    </row>
    <row r="602" spans="1:8" ht="15.75">
      <c r="A602" s="185" t="s">
        <v>573</v>
      </c>
      <c r="B602" s="49"/>
      <c r="C602" s="37" t="s">
        <v>155</v>
      </c>
      <c r="D602" s="37" t="s">
        <v>157</v>
      </c>
      <c r="E602" s="39"/>
      <c r="F602" s="39"/>
      <c r="G602" s="40">
        <f>G604</f>
        <v>18660.2</v>
      </c>
      <c r="H602" s="40">
        <f>H604</f>
        <v>19444.7</v>
      </c>
    </row>
    <row r="603" spans="1:8" ht="47.25">
      <c r="A603" s="152" t="s">
        <v>527</v>
      </c>
      <c r="B603" s="49"/>
      <c r="C603" s="37" t="s">
        <v>155</v>
      </c>
      <c r="D603" s="37" t="s">
        <v>157</v>
      </c>
      <c r="E603" s="38" t="s">
        <v>38</v>
      </c>
      <c r="F603" s="39"/>
      <c r="G603" s="40">
        <f>G604</f>
        <v>18660.2</v>
      </c>
      <c r="H603" s="40">
        <f>H604</f>
        <v>19444.7</v>
      </c>
    </row>
    <row r="604" spans="1:8" ht="31.5">
      <c r="A604" s="186" t="s">
        <v>347</v>
      </c>
      <c r="B604" s="49"/>
      <c r="C604" s="37" t="s">
        <v>155</v>
      </c>
      <c r="D604" s="37" t="s">
        <v>157</v>
      </c>
      <c r="E604" s="38" t="s">
        <v>40</v>
      </c>
      <c r="F604" s="39"/>
      <c r="G604" s="40">
        <f>G605+G608+G611+G614+G617+G620+G623+G626</f>
        <v>18660.2</v>
      </c>
      <c r="H604" s="40">
        <f>H605+H608+H611+H614+H617+H620+H623+H626</f>
        <v>19444.7</v>
      </c>
    </row>
    <row r="605" spans="1:8" ht="15.75">
      <c r="A605" s="168" t="s">
        <v>103</v>
      </c>
      <c r="B605" s="46"/>
      <c r="C605" s="42" t="s">
        <v>155</v>
      </c>
      <c r="D605" s="42" t="s">
        <v>157</v>
      </c>
      <c r="E605" s="43" t="s">
        <v>348</v>
      </c>
      <c r="F605" s="44"/>
      <c r="G605" s="45">
        <f>G606</f>
        <v>16275.2</v>
      </c>
      <c r="H605" s="45">
        <f>H606</f>
        <v>16883.2</v>
      </c>
    </row>
    <row r="606" spans="1:8" ht="31.5">
      <c r="A606" s="163" t="s">
        <v>190</v>
      </c>
      <c r="B606" s="46"/>
      <c r="C606" s="42" t="s">
        <v>155</v>
      </c>
      <c r="D606" s="42" t="s">
        <v>157</v>
      </c>
      <c r="E606" s="43" t="s">
        <v>348</v>
      </c>
      <c r="F606" s="44" t="s">
        <v>178</v>
      </c>
      <c r="G606" s="45">
        <f>G607</f>
        <v>16275.2</v>
      </c>
      <c r="H606" s="45">
        <f>H607</f>
        <v>16883.2</v>
      </c>
    </row>
    <row r="607" spans="1:8" ht="15.75">
      <c r="A607" s="128" t="s">
        <v>191</v>
      </c>
      <c r="B607" s="46"/>
      <c r="C607" s="42" t="s">
        <v>155</v>
      </c>
      <c r="D607" s="42" t="s">
        <v>157</v>
      </c>
      <c r="E607" s="43" t="s">
        <v>348</v>
      </c>
      <c r="F607" s="44" t="s">
        <v>192</v>
      </c>
      <c r="G607" s="45">
        <v>16275.2</v>
      </c>
      <c r="H607" s="45">
        <v>16883.2</v>
      </c>
    </row>
    <row r="608" spans="1:8" ht="15.75">
      <c r="A608" s="139" t="s">
        <v>215</v>
      </c>
      <c r="B608" s="46"/>
      <c r="C608" s="42" t="s">
        <v>155</v>
      </c>
      <c r="D608" s="42" t="s">
        <v>157</v>
      </c>
      <c r="E608" s="43" t="s">
        <v>349</v>
      </c>
      <c r="F608" s="44"/>
      <c r="G608" s="45">
        <f>G609</f>
        <v>88.5</v>
      </c>
      <c r="H608" s="45">
        <f>H609</f>
        <v>88.5</v>
      </c>
    </row>
    <row r="609" spans="1:8" ht="31.5">
      <c r="A609" s="163" t="s">
        <v>190</v>
      </c>
      <c r="B609" s="46"/>
      <c r="C609" s="42" t="s">
        <v>155</v>
      </c>
      <c r="D609" s="42" t="s">
        <v>157</v>
      </c>
      <c r="E609" s="43" t="s">
        <v>349</v>
      </c>
      <c r="F609" s="44" t="s">
        <v>178</v>
      </c>
      <c r="G609" s="45">
        <f>G610</f>
        <v>88.5</v>
      </c>
      <c r="H609" s="45">
        <f>H610</f>
        <v>88.5</v>
      </c>
    </row>
    <row r="610" spans="1:8" ht="15.75">
      <c r="A610" s="128" t="s">
        <v>191</v>
      </c>
      <c r="B610" s="46"/>
      <c r="C610" s="42" t="s">
        <v>155</v>
      </c>
      <c r="D610" s="42" t="s">
        <v>157</v>
      </c>
      <c r="E610" s="43" t="s">
        <v>349</v>
      </c>
      <c r="F610" s="44" t="s">
        <v>192</v>
      </c>
      <c r="G610" s="45">
        <v>88.5</v>
      </c>
      <c r="H610" s="45">
        <v>88.5</v>
      </c>
    </row>
    <row r="611" spans="1:8" ht="31.5">
      <c r="A611" s="139" t="s">
        <v>266</v>
      </c>
      <c r="B611" s="46"/>
      <c r="C611" s="42" t="s">
        <v>155</v>
      </c>
      <c r="D611" s="42" t="s">
        <v>157</v>
      </c>
      <c r="E611" s="43" t="s">
        <v>350</v>
      </c>
      <c r="F611" s="44"/>
      <c r="G611" s="45">
        <f>G612</f>
        <v>20</v>
      </c>
      <c r="H611" s="45">
        <f>H612</f>
        <v>20</v>
      </c>
    </row>
    <row r="612" spans="1:8" ht="31.5">
      <c r="A612" s="163" t="s">
        <v>190</v>
      </c>
      <c r="B612" s="46"/>
      <c r="C612" s="42" t="s">
        <v>155</v>
      </c>
      <c r="D612" s="42" t="s">
        <v>157</v>
      </c>
      <c r="E612" s="43" t="s">
        <v>350</v>
      </c>
      <c r="F612" s="44" t="s">
        <v>282</v>
      </c>
      <c r="G612" s="45">
        <f>G613</f>
        <v>20</v>
      </c>
      <c r="H612" s="45">
        <f>H613</f>
        <v>20</v>
      </c>
    </row>
    <row r="613" spans="1:8" ht="15.75">
      <c r="A613" s="128" t="s">
        <v>191</v>
      </c>
      <c r="B613" s="46"/>
      <c r="C613" s="42" t="s">
        <v>155</v>
      </c>
      <c r="D613" s="42" t="s">
        <v>157</v>
      </c>
      <c r="E613" s="43" t="s">
        <v>350</v>
      </c>
      <c r="F613" s="44" t="s">
        <v>192</v>
      </c>
      <c r="G613" s="45">
        <v>20</v>
      </c>
      <c r="H613" s="45">
        <v>20</v>
      </c>
    </row>
    <row r="614" spans="1:8" ht="15.75">
      <c r="A614" s="139" t="s">
        <v>267</v>
      </c>
      <c r="B614" s="46"/>
      <c r="C614" s="42" t="s">
        <v>155</v>
      </c>
      <c r="D614" s="42" t="s">
        <v>157</v>
      </c>
      <c r="E614" s="43" t="s">
        <v>351</v>
      </c>
      <c r="F614" s="44"/>
      <c r="G614" s="45">
        <f>G615</f>
        <v>235</v>
      </c>
      <c r="H614" s="45">
        <f>H615</f>
        <v>235</v>
      </c>
    </row>
    <row r="615" spans="1:8" ht="31.5">
      <c r="A615" s="163" t="s">
        <v>190</v>
      </c>
      <c r="B615" s="46"/>
      <c r="C615" s="42" t="s">
        <v>155</v>
      </c>
      <c r="D615" s="42" t="s">
        <v>157</v>
      </c>
      <c r="E615" s="43" t="s">
        <v>351</v>
      </c>
      <c r="F615" s="44" t="s">
        <v>282</v>
      </c>
      <c r="G615" s="45">
        <f>G616</f>
        <v>235</v>
      </c>
      <c r="H615" s="45">
        <f>H616</f>
        <v>235</v>
      </c>
    </row>
    <row r="616" spans="1:8" ht="15.75">
      <c r="A616" s="128" t="s">
        <v>191</v>
      </c>
      <c r="B616" s="46"/>
      <c r="C616" s="42" t="s">
        <v>155</v>
      </c>
      <c r="D616" s="42" t="s">
        <v>157</v>
      </c>
      <c r="E616" s="43" t="s">
        <v>351</v>
      </c>
      <c r="F616" s="44" t="s">
        <v>192</v>
      </c>
      <c r="G616" s="45">
        <v>235</v>
      </c>
      <c r="H616" s="45">
        <v>235</v>
      </c>
    </row>
    <row r="617" spans="1:8" ht="31.5">
      <c r="A617" s="175" t="s">
        <v>268</v>
      </c>
      <c r="B617" s="46"/>
      <c r="C617" s="42" t="s">
        <v>155</v>
      </c>
      <c r="D617" s="42" t="s">
        <v>157</v>
      </c>
      <c r="E617" s="44" t="s">
        <v>360</v>
      </c>
      <c r="F617" s="44"/>
      <c r="G617" s="45">
        <f>G618</f>
        <v>800</v>
      </c>
      <c r="H617" s="45">
        <f>H618</f>
        <v>800</v>
      </c>
    </row>
    <row r="618" spans="1:8" ht="31.5">
      <c r="A618" s="175" t="s">
        <v>190</v>
      </c>
      <c r="B618" s="46"/>
      <c r="C618" s="42" t="s">
        <v>155</v>
      </c>
      <c r="D618" s="42" t="s">
        <v>157</v>
      </c>
      <c r="E618" s="44" t="s">
        <v>360</v>
      </c>
      <c r="F618" s="44" t="s">
        <v>178</v>
      </c>
      <c r="G618" s="45">
        <f>G619</f>
        <v>800</v>
      </c>
      <c r="H618" s="45">
        <f>H619</f>
        <v>800</v>
      </c>
    </row>
    <row r="619" spans="1:8" ht="15.75">
      <c r="A619" s="175" t="s">
        <v>191</v>
      </c>
      <c r="B619" s="46"/>
      <c r="C619" s="42" t="s">
        <v>155</v>
      </c>
      <c r="D619" s="42" t="s">
        <v>157</v>
      </c>
      <c r="E619" s="44" t="s">
        <v>360</v>
      </c>
      <c r="F619" s="44" t="s">
        <v>192</v>
      </c>
      <c r="G619" s="45">
        <v>800</v>
      </c>
      <c r="H619" s="45">
        <v>800</v>
      </c>
    </row>
    <row r="620" spans="1:8" ht="15.75">
      <c r="A620" s="153" t="s">
        <v>269</v>
      </c>
      <c r="B620" s="46"/>
      <c r="C620" s="42" t="s">
        <v>155</v>
      </c>
      <c r="D620" s="42" t="s">
        <v>157</v>
      </c>
      <c r="E620" s="43" t="s">
        <v>352</v>
      </c>
      <c r="F620" s="44"/>
      <c r="G620" s="45">
        <f>G621</f>
        <v>891.5</v>
      </c>
      <c r="H620" s="45">
        <f>H621</f>
        <v>1068</v>
      </c>
    </row>
    <row r="621" spans="1:8" ht="31.5">
      <c r="A621" s="163" t="s">
        <v>190</v>
      </c>
      <c r="B621" s="46"/>
      <c r="C621" s="42" t="s">
        <v>155</v>
      </c>
      <c r="D621" s="42" t="s">
        <v>157</v>
      </c>
      <c r="E621" s="43" t="s">
        <v>352</v>
      </c>
      <c r="F621" s="44" t="s">
        <v>282</v>
      </c>
      <c r="G621" s="45">
        <f>G622</f>
        <v>891.5</v>
      </c>
      <c r="H621" s="45">
        <f>H622</f>
        <v>1068</v>
      </c>
    </row>
    <row r="622" spans="1:8" ht="15.75">
      <c r="A622" s="128" t="s">
        <v>191</v>
      </c>
      <c r="B622" s="46"/>
      <c r="C622" s="42" t="s">
        <v>155</v>
      </c>
      <c r="D622" s="42" t="s">
        <v>157</v>
      </c>
      <c r="E622" s="43" t="s">
        <v>352</v>
      </c>
      <c r="F622" s="44" t="s">
        <v>192</v>
      </c>
      <c r="G622" s="45">
        <v>891.5</v>
      </c>
      <c r="H622" s="45">
        <v>1068</v>
      </c>
    </row>
    <row r="623" spans="1:8" ht="47.25">
      <c r="A623" s="187" t="s">
        <v>528</v>
      </c>
      <c r="B623" s="46"/>
      <c r="C623" s="42" t="s">
        <v>155</v>
      </c>
      <c r="D623" s="42" t="s">
        <v>157</v>
      </c>
      <c r="E623" s="44" t="s">
        <v>529</v>
      </c>
      <c r="F623" s="44"/>
      <c r="G623" s="45">
        <f>G624</f>
        <v>50</v>
      </c>
      <c r="H623" s="45">
        <f>H624</f>
        <v>50</v>
      </c>
    </row>
    <row r="624" spans="1:8" ht="31.5">
      <c r="A624" s="163" t="s">
        <v>190</v>
      </c>
      <c r="B624" s="46"/>
      <c r="C624" s="42" t="s">
        <v>155</v>
      </c>
      <c r="D624" s="42" t="s">
        <v>157</v>
      </c>
      <c r="E624" s="44" t="s">
        <v>529</v>
      </c>
      <c r="F624" s="44" t="s">
        <v>178</v>
      </c>
      <c r="G624" s="45">
        <f>G625</f>
        <v>50</v>
      </c>
      <c r="H624" s="45">
        <f>H625</f>
        <v>50</v>
      </c>
    </row>
    <row r="625" spans="1:8" ht="15.75">
      <c r="A625" s="128" t="s">
        <v>191</v>
      </c>
      <c r="B625" s="46"/>
      <c r="C625" s="42" t="s">
        <v>155</v>
      </c>
      <c r="D625" s="42" t="s">
        <v>157</v>
      </c>
      <c r="E625" s="44" t="s">
        <v>529</v>
      </c>
      <c r="F625" s="44" t="s">
        <v>192</v>
      </c>
      <c r="G625" s="45">
        <v>50</v>
      </c>
      <c r="H625" s="45">
        <v>50</v>
      </c>
    </row>
    <row r="626" spans="1:8" ht="31.5">
      <c r="A626" s="187" t="s">
        <v>530</v>
      </c>
      <c r="B626" s="46"/>
      <c r="C626" s="42" t="s">
        <v>155</v>
      </c>
      <c r="D626" s="42" t="s">
        <v>157</v>
      </c>
      <c r="E626" s="44" t="s">
        <v>531</v>
      </c>
      <c r="F626" s="44"/>
      <c r="G626" s="45">
        <f>G627</f>
        <v>300</v>
      </c>
      <c r="H626" s="45">
        <f>H627</f>
        <v>300</v>
      </c>
    </row>
    <row r="627" spans="1:8" ht="31.5">
      <c r="A627" s="175" t="s">
        <v>190</v>
      </c>
      <c r="B627" s="46"/>
      <c r="C627" s="42" t="s">
        <v>155</v>
      </c>
      <c r="D627" s="42" t="s">
        <v>157</v>
      </c>
      <c r="E627" s="44" t="s">
        <v>531</v>
      </c>
      <c r="F627" s="44" t="s">
        <v>282</v>
      </c>
      <c r="G627" s="45">
        <f>G628</f>
        <v>300</v>
      </c>
      <c r="H627" s="45">
        <f>H628</f>
        <v>300</v>
      </c>
    </row>
    <row r="628" spans="1:8" ht="15.75">
      <c r="A628" s="175" t="s">
        <v>191</v>
      </c>
      <c r="B628" s="46"/>
      <c r="C628" s="42" t="s">
        <v>155</v>
      </c>
      <c r="D628" s="42" t="s">
        <v>157</v>
      </c>
      <c r="E628" s="44" t="s">
        <v>531</v>
      </c>
      <c r="F628" s="44" t="s">
        <v>192</v>
      </c>
      <c r="G628" s="45">
        <v>300</v>
      </c>
      <c r="H628" s="45">
        <v>300</v>
      </c>
    </row>
    <row r="629" spans="1:8" ht="31.5">
      <c r="A629" s="166" t="s">
        <v>452</v>
      </c>
      <c r="B629" s="59" t="s">
        <v>401</v>
      </c>
      <c r="C629" s="51"/>
      <c r="D629" s="51"/>
      <c r="E629" s="43"/>
      <c r="F629" s="51"/>
      <c r="G629" s="40">
        <f>G630+G643</f>
        <v>5164.9</v>
      </c>
      <c r="H629" s="40">
        <f>H630+H643</f>
        <v>5344.762</v>
      </c>
    </row>
    <row r="630" spans="1:8" ht="15.75">
      <c r="A630" s="152" t="s">
        <v>131</v>
      </c>
      <c r="B630" s="49"/>
      <c r="C630" s="37" t="s">
        <v>156</v>
      </c>
      <c r="D630" s="42"/>
      <c r="E630" s="43" t="s">
        <v>175</v>
      </c>
      <c r="F630" s="42"/>
      <c r="G630" s="40">
        <f>G631+G638</f>
        <v>5107.5</v>
      </c>
      <c r="H630" s="40">
        <f>H631+H638</f>
        <v>5287.362</v>
      </c>
    </row>
    <row r="631" spans="1:8" ht="47.25">
      <c r="A631" s="161" t="s">
        <v>204</v>
      </c>
      <c r="B631" s="51"/>
      <c r="C631" s="37" t="s">
        <v>156</v>
      </c>
      <c r="D631" s="37" t="s">
        <v>170</v>
      </c>
      <c r="E631" s="38" t="s">
        <v>175</v>
      </c>
      <c r="F631" s="52"/>
      <c r="G631" s="53">
        <f>G633</f>
        <v>5007.5</v>
      </c>
      <c r="H631" s="53">
        <f>H633</f>
        <v>5187.362</v>
      </c>
    </row>
    <row r="632" spans="1:8" ht="31.5">
      <c r="A632" s="188" t="s">
        <v>416</v>
      </c>
      <c r="B632" s="49"/>
      <c r="C632" s="37" t="s">
        <v>156</v>
      </c>
      <c r="D632" s="37" t="s">
        <v>170</v>
      </c>
      <c r="E632" s="38" t="s">
        <v>314</v>
      </c>
      <c r="F632" s="44"/>
      <c r="G632" s="45">
        <f>G633</f>
        <v>5007.5</v>
      </c>
      <c r="H632" s="45">
        <f>H633</f>
        <v>5187.362</v>
      </c>
    </row>
    <row r="633" spans="1:8" ht="31.5">
      <c r="A633" s="155" t="s">
        <v>120</v>
      </c>
      <c r="B633" s="49"/>
      <c r="C633" s="42" t="s">
        <v>156</v>
      </c>
      <c r="D633" s="42" t="s">
        <v>170</v>
      </c>
      <c r="E633" s="43" t="s">
        <v>395</v>
      </c>
      <c r="F633" s="44"/>
      <c r="G633" s="45">
        <f>G634+G636</f>
        <v>5007.5</v>
      </c>
      <c r="H633" s="45">
        <f>H634+H636</f>
        <v>5187.362</v>
      </c>
    </row>
    <row r="634" spans="1:8" ht="63">
      <c r="A634" s="155" t="s">
        <v>115</v>
      </c>
      <c r="B634" s="49"/>
      <c r="C634" s="42" t="s">
        <v>156</v>
      </c>
      <c r="D634" s="42" t="s">
        <v>170</v>
      </c>
      <c r="E634" s="43" t="s">
        <v>395</v>
      </c>
      <c r="F634" s="44" t="s">
        <v>198</v>
      </c>
      <c r="G634" s="45">
        <f>G635</f>
        <v>4622.5</v>
      </c>
      <c r="H634" s="45">
        <f>H635</f>
        <v>4802.362</v>
      </c>
    </row>
    <row r="635" spans="1:8" ht="15.75">
      <c r="A635" s="155" t="s">
        <v>193</v>
      </c>
      <c r="B635" s="41"/>
      <c r="C635" s="42" t="s">
        <v>156</v>
      </c>
      <c r="D635" s="42" t="s">
        <v>170</v>
      </c>
      <c r="E635" s="43" t="s">
        <v>395</v>
      </c>
      <c r="F635" s="44" t="s">
        <v>194</v>
      </c>
      <c r="G635" s="45">
        <v>4622.5</v>
      </c>
      <c r="H635" s="45">
        <v>4802.362</v>
      </c>
    </row>
    <row r="636" spans="1:8" ht="31.5">
      <c r="A636" s="155" t="s">
        <v>225</v>
      </c>
      <c r="B636" s="41"/>
      <c r="C636" s="42" t="s">
        <v>156</v>
      </c>
      <c r="D636" s="42" t="s">
        <v>170</v>
      </c>
      <c r="E636" s="43" t="s">
        <v>395</v>
      </c>
      <c r="F636" s="44" t="s">
        <v>188</v>
      </c>
      <c r="G636" s="45">
        <f>G637</f>
        <v>385</v>
      </c>
      <c r="H636" s="45">
        <f>H637</f>
        <v>385</v>
      </c>
    </row>
    <row r="637" spans="1:8" ht="31.5">
      <c r="A637" s="155" t="s">
        <v>189</v>
      </c>
      <c r="B637" s="41"/>
      <c r="C637" s="42" t="s">
        <v>156</v>
      </c>
      <c r="D637" s="42" t="s">
        <v>170</v>
      </c>
      <c r="E637" s="43" t="s">
        <v>395</v>
      </c>
      <c r="F637" s="44" t="s">
        <v>187</v>
      </c>
      <c r="G637" s="45">
        <v>385</v>
      </c>
      <c r="H637" s="45">
        <v>385</v>
      </c>
    </row>
    <row r="638" spans="1:8" ht="15.75">
      <c r="A638" s="161" t="s">
        <v>140</v>
      </c>
      <c r="B638" s="59"/>
      <c r="C638" s="37" t="s">
        <v>156</v>
      </c>
      <c r="D638" s="37" t="s">
        <v>122</v>
      </c>
      <c r="E638" s="38"/>
      <c r="F638" s="112"/>
      <c r="G638" s="40">
        <f aca="true" t="shared" si="23" ref="G638:H641">G639</f>
        <v>100</v>
      </c>
      <c r="H638" s="40">
        <f t="shared" si="23"/>
        <v>100</v>
      </c>
    </row>
    <row r="639" spans="1:8" ht="31.5">
      <c r="A639" s="162" t="s">
        <v>320</v>
      </c>
      <c r="B639" s="59"/>
      <c r="C639" s="37" t="s">
        <v>156</v>
      </c>
      <c r="D639" s="37" t="s">
        <v>122</v>
      </c>
      <c r="E639" s="38" t="s">
        <v>314</v>
      </c>
      <c r="F639" s="112"/>
      <c r="G639" s="40">
        <f t="shared" si="23"/>
        <v>100</v>
      </c>
      <c r="H639" s="40">
        <f t="shared" si="23"/>
        <v>100</v>
      </c>
    </row>
    <row r="640" spans="1:8" ht="31.5">
      <c r="A640" s="156" t="s">
        <v>93</v>
      </c>
      <c r="B640" s="41"/>
      <c r="C640" s="42" t="s">
        <v>156</v>
      </c>
      <c r="D640" s="42" t="s">
        <v>122</v>
      </c>
      <c r="E640" s="43" t="s">
        <v>315</v>
      </c>
      <c r="F640" s="44"/>
      <c r="G640" s="45">
        <f t="shared" si="23"/>
        <v>100</v>
      </c>
      <c r="H640" s="45">
        <f t="shared" si="23"/>
        <v>100</v>
      </c>
    </row>
    <row r="641" spans="1:8" ht="31.5">
      <c r="A641" s="155" t="s">
        <v>225</v>
      </c>
      <c r="B641" s="46"/>
      <c r="C641" s="42" t="s">
        <v>156</v>
      </c>
      <c r="D641" s="42" t="s">
        <v>122</v>
      </c>
      <c r="E641" s="43" t="s">
        <v>315</v>
      </c>
      <c r="F641" s="44" t="s">
        <v>188</v>
      </c>
      <c r="G641" s="45">
        <f t="shared" si="23"/>
        <v>100</v>
      </c>
      <c r="H641" s="45">
        <f t="shared" si="23"/>
        <v>100</v>
      </c>
    </row>
    <row r="642" spans="1:8" ht="31.5">
      <c r="A642" s="155" t="s">
        <v>189</v>
      </c>
      <c r="B642" s="41"/>
      <c r="C642" s="42" t="s">
        <v>156</v>
      </c>
      <c r="D642" s="42" t="s">
        <v>122</v>
      </c>
      <c r="E642" s="43" t="s">
        <v>315</v>
      </c>
      <c r="F642" s="44" t="s">
        <v>187</v>
      </c>
      <c r="G642" s="45">
        <v>100</v>
      </c>
      <c r="H642" s="45">
        <v>100</v>
      </c>
    </row>
    <row r="643" spans="1:8" ht="15.75">
      <c r="A643" s="152" t="s">
        <v>154</v>
      </c>
      <c r="B643" s="49"/>
      <c r="C643" s="37" t="s">
        <v>127</v>
      </c>
      <c r="D643" s="42"/>
      <c r="E643" s="43" t="s">
        <v>175</v>
      </c>
      <c r="F643" s="42"/>
      <c r="G643" s="40">
        <f aca="true" t="shared" si="24" ref="G643:H647">G644</f>
        <v>57.4</v>
      </c>
      <c r="H643" s="40">
        <f t="shared" si="24"/>
        <v>57.4</v>
      </c>
    </row>
    <row r="644" spans="1:8" ht="15.75">
      <c r="A644" s="161" t="s">
        <v>319</v>
      </c>
      <c r="B644" s="51"/>
      <c r="C644" s="37" t="s">
        <v>127</v>
      </c>
      <c r="D644" s="37" t="s">
        <v>130</v>
      </c>
      <c r="E644" s="38" t="s">
        <v>175</v>
      </c>
      <c r="F644" s="52"/>
      <c r="G644" s="53">
        <f t="shared" si="24"/>
        <v>57.4</v>
      </c>
      <c r="H644" s="53">
        <f t="shared" si="24"/>
        <v>57.4</v>
      </c>
    </row>
    <row r="645" spans="1:8" ht="31.5">
      <c r="A645" s="161" t="s">
        <v>416</v>
      </c>
      <c r="B645" s="51"/>
      <c r="C645" s="37" t="s">
        <v>127</v>
      </c>
      <c r="D645" s="37" t="s">
        <v>130</v>
      </c>
      <c r="E645" s="38" t="s">
        <v>314</v>
      </c>
      <c r="F645" s="52"/>
      <c r="G645" s="53">
        <f t="shared" si="24"/>
        <v>57.4</v>
      </c>
      <c r="H645" s="53">
        <f t="shared" si="24"/>
        <v>57.4</v>
      </c>
    </row>
    <row r="646" spans="1:8" ht="31.5">
      <c r="A646" s="156" t="s">
        <v>322</v>
      </c>
      <c r="B646" s="51"/>
      <c r="C646" s="42" t="s">
        <v>127</v>
      </c>
      <c r="D646" s="42" t="s">
        <v>130</v>
      </c>
      <c r="E646" s="43" t="s">
        <v>323</v>
      </c>
      <c r="F646" s="50"/>
      <c r="G646" s="54">
        <f t="shared" si="24"/>
        <v>57.4</v>
      </c>
      <c r="H646" s="54">
        <f t="shared" si="24"/>
        <v>57.4</v>
      </c>
    </row>
    <row r="647" spans="1:8" ht="15.75">
      <c r="A647" s="163" t="s">
        <v>89</v>
      </c>
      <c r="B647" s="51"/>
      <c r="C647" s="42" t="s">
        <v>127</v>
      </c>
      <c r="D647" s="42" t="s">
        <v>130</v>
      </c>
      <c r="E647" s="43" t="s">
        <v>323</v>
      </c>
      <c r="F647" s="44" t="s">
        <v>85</v>
      </c>
      <c r="G647" s="54">
        <f t="shared" si="24"/>
        <v>57.4</v>
      </c>
      <c r="H647" s="54">
        <f t="shared" si="24"/>
        <v>57.4</v>
      </c>
    </row>
    <row r="648" spans="1:8" ht="31.5">
      <c r="A648" s="156" t="s">
        <v>84</v>
      </c>
      <c r="B648" s="51"/>
      <c r="C648" s="42" t="s">
        <v>127</v>
      </c>
      <c r="D648" s="42" t="s">
        <v>130</v>
      </c>
      <c r="E648" s="43" t="s">
        <v>323</v>
      </c>
      <c r="F648" s="44" t="s">
        <v>86</v>
      </c>
      <c r="G648" s="45">
        <v>57.4</v>
      </c>
      <c r="H648" s="45">
        <v>57.4</v>
      </c>
    </row>
    <row r="649" spans="1:8" ht="47.25">
      <c r="A649" s="166" t="s">
        <v>453</v>
      </c>
      <c r="B649" s="59" t="s">
        <v>184</v>
      </c>
      <c r="C649" s="51"/>
      <c r="D649" s="51"/>
      <c r="E649" s="43"/>
      <c r="F649" s="51"/>
      <c r="G649" s="40">
        <f>G650+G666+G672+G688</f>
        <v>42937.5</v>
      </c>
      <c r="H649" s="40">
        <f>H650+H666+H672+H688</f>
        <v>27683.456</v>
      </c>
    </row>
    <row r="650" spans="1:8" ht="15.75">
      <c r="A650" s="152" t="s">
        <v>131</v>
      </c>
      <c r="B650" s="49"/>
      <c r="C650" s="37" t="s">
        <v>156</v>
      </c>
      <c r="D650" s="42"/>
      <c r="E650" s="43" t="s">
        <v>175</v>
      </c>
      <c r="F650" s="42"/>
      <c r="G650" s="40">
        <f>G651</f>
        <v>16968.6</v>
      </c>
      <c r="H650" s="40">
        <f>H651</f>
        <v>17479.8</v>
      </c>
    </row>
    <row r="651" spans="1:8" ht="15.75">
      <c r="A651" s="161" t="s">
        <v>140</v>
      </c>
      <c r="B651" s="51"/>
      <c r="C651" s="37" t="s">
        <v>156</v>
      </c>
      <c r="D651" s="37" t="s">
        <v>122</v>
      </c>
      <c r="E651" s="38" t="s">
        <v>175</v>
      </c>
      <c r="F651" s="52"/>
      <c r="G651" s="53">
        <f>G652</f>
        <v>16968.6</v>
      </c>
      <c r="H651" s="53">
        <f>H652</f>
        <v>17479.8</v>
      </c>
    </row>
    <row r="652" spans="1:8" ht="31.5">
      <c r="A652" s="161" t="s">
        <v>414</v>
      </c>
      <c r="B652" s="51"/>
      <c r="C652" s="37" t="s">
        <v>156</v>
      </c>
      <c r="D652" s="37" t="s">
        <v>122</v>
      </c>
      <c r="E652" s="38" t="s">
        <v>19</v>
      </c>
      <c r="F652" s="52"/>
      <c r="G652" s="53">
        <f>G653+G663+G658</f>
        <v>16968.6</v>
      </c>
      <c r="H652" s="53">
        <f>H653+H663+H658</f>
        <v>17479.8</v>
      </c>
    </row>
    <row r="653" spans="1:8" ht="31.5">
      <c r="A653" s="156" t="s">
        <v>114</v>
      </c>
      <c r="B653" s="51"/>
      <c r="C653" s="42" t="s">
        <v>156</v>
      </c>
      <c r="D653" s="42" t="s">
        <v>122</v>
      </c>
      <c r="E653" s="43" t="s">
        <v>70</v>
      </c>
      <c r="F653" s="50"/>
      <c r="G653" s="54">
        <f>G654+G656</f>
        <v>13601.4</v>
      </c>
      <c r="H653" s="54">
        <f>H654+H656</f>
        <v>14112.599999999999</v>
      </c>
    </row>
    <row r="654" spans="1:8" ht="63">
      <c r="A654" s="155" t="s">
        <v>115</v>
      </c>
      <c r="B654" s="51"/>
      <c r="C654" s="42" t="s">
        <v>156</v>
      </c>
      <c r="D654" s="42" t="s">
        <v>122</v>
      </c>
      <c r="E654" s="43" t="s">
        <v>70</v>
      </c>
      <c r="F654" s="44" t="s">
        <v>198</v>
      </c>
      <c r="G654" s="54">
        <f>G655</f>
        <v>12899.1</v>
      </c>
      <c r="H654" s="54">
        <f>H655</f>
        <v>13410.3</v>
      </c>
    </row>
    <row r="655" spans="1:8" ht="15.75">
      <c r="A655" s="173" t="s">
        <v>193</v>
      </c>
      <c r="B655" s="51"/>
      <c r="C655" s="42" t="s">
        <v>156</v>
      </c>
      <c r="D655" s="42" t="s">
        <v>122</v>
      </c>
      <c r="E655" s="43" t="s">
        <v>70</v>
      </c>
      <c r="F655" s="44" t="s">
        <v>194</v>
      </c>
      <c r="G655" s="45">
        <v>12899.1</v>
      </c>
      <c r="H655" s="45">
        <v>13410.3</v>
      </c>
    </row>
    <row r="656" spans="1:8" ht="31.5">
      <c r="A656" s="155" t="s">
        <v>225</v>
      </c>
      <c r="B656" s="41"/>
      <c r="C656" s="42" t="s">
        <v>156</v>
      </c>
      <c r="D656" s="42" t="s">
        <v>122</v>
      </c>
      <c r="E656" s="43" t="s">
        <v>70</v>
      </c>
      <c r="F656" s="44" t="s">
        <v>188</v>
      </c>
      <c r="G656" s="45">
        <f>G657</f>
        <v>702.3</v>
      </c>
      <c r="H656" s="45">
        <f>H657</f>
        <v>702.3</v>
      </c>
    </row>
    <row r="657" spans="1:8" ht="31.5">
      <c r="A657" s="184" t="s">
        <v>189</v>
      </c>
      <c r="B657" s="41"/>
      <c r="C657" s="42" t="s">
        <v>156</v>
      </c>
      <c r="D657" s="42" t="s">
        <v>122</v>
      </c>
      <c r="E657" s="43" t="s">
        <v>70</v>
      </c>
      <c r="F657" s="44" t="s">
        <v>187</v>
      </c>
      <c r="G657" s="45">
        <v>702.3</v>
      </c>
      <c r="H657" s="45">
        <v>702.3</v>
      </c>
    </row>
    <row r="658" spans="1:8" ht="31.5">
      <c r="A658" s="156" t="s">
        <v>91</v>
      </c>
      <c r="B658" s="51"/>
      <c r="C658" s="42" t="s">
        <v>156</v>
      </c>
      <c r="D658" s="42" t="s">
        <v>122</v>
      </c>
      <c r="E658" s="43" t="s">
        <v>218</v>
      </c>
      <c r="F658" s="50"/>
      <c r="G658" s="54">
        <f>G659+G661</f>
        <v>2841.2</v>
      </c>
      <c r="H658" s="54">
        <f>H659+H661</f>
        <v>2841.2</v>
      </c>
    </row>
    <row r="659" spans="1:8" ht="31.5">
      <c r="A659" s="155" t="s">
        <v>225</v>
      </c>
      <c r="B659" s="41"/>
      <c r="C659" s="42" t="s">
        <v>156</v>
      </c>
      <c r="D659" s="42" t="s">
        <v>122</v>
      </c>
      <c r="E659" s="43" t="s">
        <v>218</v>
      </c>
      <c r="F659" s="44" t="s">
        <v>188</v>
      </c>
      <c r="G659" s="45">
        <f>G660</f>
        <v>2821.2</v>
      </c>
      <c r="H659" s="45">
        <f>H660</f>
        <v>2821.2</v>
      </c>
    </row>
    <row r="660" spans="1:8" ht="31.5">
      <c r="A660" s="184" t="s">
        <v>189</v>
      </c>
      <c r="B660" s="41"/>
      <c r="C660" s="42" t="s">
        <v>156</v>
      </c>
      <c r="D660" s="86" t="s">
        <v>122</v>
      </c>
      <c r="E660" s="87" t="s">
        <v>218</v>
      </c>
      <c r="F660" s="88" t="s">
        <v>187</v>
      </c>
      <c r="G660" s="97">
        <v>2821.2</v>
      </c>
      <c r="H660" s="97">
        <v>2821.2</v>
      </c>
    </row>
    <row r="661" spans="1:8" ht="15.75">
      <c r="A661" s="155" t="s">
        <v>90</v>
      </c>
      <c r="B661" s="41"/>
      <c r="C661" s="42" t="s">
        <v>156</v>
      </c>
      <c r="D661" s="42" t="s">
        <v>122</v>
      </c>
      <c r="E661" s="43" t="s">
        <v>218</v>
      </c>
      <c r="F661" s="44" t="s">
        <v>87</v>
      </c>
      <c r="G661" s="45">
        <f>G662</f>
        <v>20</v>
      </c>
      <c r="H661" s="45">
        <f>H662</f>
        <v>20</v>
      </c>
    </row>
    <row r="662" spans="1:8" ht="15.75">
      <c r="A662" s="155" t="s">
        <v>208</v>
      </c>
      <c r="B662" s="41"/>
      <c r="C662" s="42" t="s">
        <v>156</v>
      </c>
      <c r="D662" s="86" t="s">
        <v>122</v>
      </c>
      <c r="E662" s="87" t="s">
        <v>218</v>
      </c>
      <c r="F662" s="88" t="s">
        <v>209</v>
      </c>
      <c r="G662" s="97">
        <v>20</v>
      </c>
      <c r="H662" s="97">
        <v>20</v>
      </c>
    </row>
    <row r="663" spans="1:8" ht="15.75">
      <c r="A663" s="156" t="s">
        <v>108</v>
      </c>
      <c r="B663" s="51"/>
      <c r="C663" s="42" t="s">
        <v>156</v>
      </c>
      <c r="D663" s="42" t="s">
        <v>122</v>
      </c>
      <c r="E663" s="89" t="s">
        <v>20</v>
      </c>
      <c r="F663" s="50"/>
      <c r="G663" s="54">
        <f>G664</f>
        <v>526</v>
      </c>
      <c r="H663" s="54">
        <f>H664</f>
        <v>526</v>
      </c>
    </row>
    <row r="664" spans="1:8" ht="31.5">
      <c r="A664" s="155" t="s">
        <v>225</v>
      </c>
      <c r="B664" s="41"/>
      <c r="C664" s="42" t="s">
        <v>156</v>
      </c>
      <c r="D664" s="42" t="s">
        <v>122</v>
      </c>
      <c r="E664" s="43" t="s">
        <v>20</v>
      </c>
      <c r="F664" s="44" t="s">
        <v>188</v>
      </c>
      <c r="G664" s="45">
        <f>G665</f>
        <v>526</v>
      </c>
      <c r="H664" s="45">
        <f>H665</f>
        <v>526</v>
      </c>
    </row>
    <row r="665" spans="1:8" ht="31.5">
      <c r="A665" s="184" t="s">
        <v>189</v>
      </c>
      <c r="B665" s="41"/>
      <c r="C665" s="42" t="s">
        <v>156</v>
      </c>
      <c r="D665" s="42" t="s">
        <v>122</v>
      </c>
      <c r="E665" s="43" t="s">
        <v>20</v>
      </c>
      <c r="F665" s="44" t="s">
        <v>187</v>
      </c>
      <c r="G665" s="45">
        <v>526</v>
      </c>
      <c r="H665" s="45">
        <v>526</v>
      </c>
    </row>
    <row r="666" spans="1:8" ht="15.75">
      <c r="A666" s="152" t="s">
        <v>169</v>
      </c>
      <c r="B666" s="46"/>
      <c r="C666" s="37" t="s">
        <v>170</v>
      </c>
      <c r="D666" s="42"/>
      <c r="E666" s="43"/>
      <c r="F666" s="44"/>
      <c r="G666" s="40">
        <f>G667</f>
        <v>896</v>
      </c>
      <c r="H666" s="40">
        <f>H667</f>
        <v>896</v>
      </c>
    </row>
    <row r="667" spans="1:8" ht="15.75">
      <c r="A667" s="161" t="s">
        <v>134</v>
      </c>
      <c r="B667" s="49"/>
      <c r="C667" s="37" t="s">
        <v>170</v>
      </c>
      <c r="D667" s="37" t="s">
        <v>164</v>
      </c>
      <c r="E667" s="43"/>
      <c r="F667" s="50"/>
      <c r="G667" s="40">
        <f>G668</f>
        <v>896</v>
      </c>
      <c r="H667" s="40">
        <f>H668</f>
        <v>896</v>
      </c>
    </row>
    <row r="668" spans="1:8" ht="31.5">
      <c r="A668" s="161" t="s">
        <v>414</v>
      </c>
      <c r="B668" s="51"/>
      <c r="C668" s="37" t="s">
        <v>170</v>
      </c>
      <c r="D668" s="37" t="s">
        <v>164</v>
      </c>
      <c r="E668" s="38" t="s">
        <v>19</v>
      </c>
      <c r="F668" s="52"/>
      <c r="G668" s="53">
        <f>G671</f>
        <v>896</v>
      </c>
      <c r="H668" s="53">
        <f>H671</f>
        <v>896</v>
      </c>
    </row>
    <row r="669" spans="1:8" ht="15.75">
      <c r="A669" s="156" t="s">
        <v>109</v>
      </c>
      <c r="B669" s="46"/>
      <c r="C669" s="42" t="s">
        <v>170</v>
      </c>
      <c r="D669" s="42" t="s">
        <v>164</v>
      </c>
      <c r="E669" s="43" t="s">
        <v>21</v>
      </c>
      <c r="F669" s="44"/>
      <c r="G669" s="45">
        <f>G670</f>
        <v>896</v>
      </c>
      <c r="H669" s="45">
        <f>H670</f>
        <v>896</v>
      </c>
    </row>
    <row r="670" spans="1:8" ht="31.5">
      <c r="A670" s="155" t="s">
        <v>225</v>
      </c>
      <c r="B670" s="41"/>
      <c r="C670" s="42" t="s">
        <v>170</v>
      </c>
      <c r="D670" s="42" t="s">
        <v>164</v>
      </c>
      <c r="E670" s="43" t="s">
        <v>21</v>
      </c>
      <c r="F670" s="44" t="s">
        <v>188</v>
      </c>
      <c r="G670" s="45">
        <f>G671</f>
        <v>896</v>
      </c>
      <c r="H670" s="45">
        <f>H671</f>
        <v>896</v>
      </c>
    </row>
    <row r="671" spans="1:8" ht="31.5">
      <c r="A671" s="184" t="s">
        <v>189</v>
      </c>
      <c r="B671" s="41"/>
      <c r="C671" s="42" t="s">
        <v>170</v>
      </c>
      <c r="D671" s="42" t="s">
        <v>164</v>
      </c>
      <c r="E671" s="43" t="s">
        <v>21</v>
      </c>
      <c r="F671" s="44" t="s">
        <v>187</v>
      </c>
      <c r="G671" s="45">
        <v>896</v>
      </c>
      <c r="H671" s="45">
        <v>896</v>
      </c>
    </row>
    <row r="672" spans="1:8" ht="15.75">
      <c r="A672" s="152" t="s">
        <v>143</v>
      </c>
      <c r="B672" s="46"/>
      <c r="C672" s="37" t="s">
        <v>172</v>
      </c>
      <c r="D672" s="37"/>
      <c r="E672" s="47" t="s">
        <v>175</v>
      </c>
      <c r="F672" s="48" t="s">
        <v>175</v>
      </c>
      <c r="G672" s="40">
        <f>G673</f>
        <v>19529</v>
      </c>
      <c r="H672" s="40">
        <f>H673</f>
        <v>3763.9</v>
      </c>
    </row>
    <row r="673" spans="1:11" ht="15.75">
      <c r="A673" s="141" t="s">
        <v>207</v>
      </c>
      <c r="B673" s="49"/>
      <c r="C673" s="37" t="s">
        <v>172</v>
      </c>
      <c r="D673" s="37" t="s">
        <v>156</v>
      </c>
      <c r="E673" s="38"/>
      <c r="F673" s="39"/>
      <c r="G673" s="40">
        <f>G674+G681</f>
        <v>19529</v>
      </c>
      <c r="H673" s="40">
        <f>H674+H681</f>
        <v>3763.9</v>
      </c>
      <c r="J673" s="98">
        <f>G673+G739</f>
        <v>21644</v>
      </c>
      <c r="K673" s="98">
        <f>H673+H739</f>
        <v>5878.9</v>
      </c>
    </row>
    <row r="674" spans="1:8" ht="31.5">
      <c r="A674" s="161" t="s">
        <v>414</v>
      </c>
      <c r="B674" s="36"/>
      <c r="C674" s="37" t="s">
        <v>172</v>
      </c>
      <c r="D674" s="37" t="s">
        <v>156</v>
      </c>
      <c r="E674" s="38" t="s">
        <v>19</v>
      </c>
      <c r="F674" s="39"/>
      <c r="G674" s="40">
        <f>G675+G678</f>
        <v>3550.8</v>
      </c>
      <c r="H674" s="40">
        <f>H675+H678</f>
        <v>3763.9</v>
      </c>
    </row>
    <row r="675" spans="1:8" ht="15.75">
      <c r="A675" s="153" t="s">
        <v>532</v>
      </c>
      <c r="B675" s="41"/>
      <c r="C675" s="42" t="s">
        <v>172</v>
      </c>
      <c r="D675" s="42" t="s">
        <v>156</v>
      </c>
      <c r="E675" s="43" t="s">
        <v>533</v>
      </c>
      <c r="F675" s="44"/>
      <c r="G675" s="45">
        <f>G676</f>
        <v>100</v>
      </c>
      <c r="H675" s="45">
        <f>H676</f>
        <v>100</v>
      </c>
    </row>
    <row r="676" spans="1:8" ht="31.5">
      <c r="A676" s="155" t="s">
        <v>225</v>
      </c>
      <c r="B676" s="41"/>
      <c r="C676" s="42" t="s">
        <v>172</v>
      </c>
      <c r="D676" s="42" t="s">
        <v>156</v>
      </c>
      <c r="E676" s="43" t="s">
        <v>533</v>
      </c>
      <c r="F676" s="44" t="s">
        <v>188</v>
      </c>
      <c r="G676" s="45">
        <f>G677</f>
        <v>100</v>
      </c>
      <c r="H676" s="45">
        <f>H677</f>
        <v>100</v>
      </c>
    </row>
    <row r="677" spans="1:8" ht="31.5">
      <c r="A677" s="184" t="s">
        <v>189</v>
      </c>
      <c r="B677" s="41"/>
      <c r="C677" s="42" t="s">
        <v>172</v>
      </c>
      <c r="D677" s="42" t="s">
        <v>156</v>
      </c>
      <c r="E677" s="43" t="s">
        <v>533</v>
      </c>
      <c r="F677" s="44" t="s">
        <v>187</v>
      </c>
      <c r="G677" s="45">
        <v>100</v>
      </c>
      <c r="H677" s="45">
        <v>100</v>
      </c>
    </row>
    <row r="678" spans="1:8" ht="15.75">
      <c r="A678" s="153" t="s">
        <v>415</v>
      </c>
      <c r="B678" s="41"/>
      <c r="C678" s="42" t="s">
        <v>172</v>
      </c>
      <c r="D678" s="42" t="s">
        <v>156</v>
      </c>
      <c r="E678" s="43" t="s">
        <v>9</v>
      </c>
      <c r="F678" s="44"/>
      <c r="G678" s="45">
        <f>G679</f>
        <v>3450.8</v>
      </c>
      <c r="H678" s="45">
        <f>H679</f>
        <v>3663.9</v>
      </c>
    </row>
    <row r="679" spans="1:8" ht="31.5">
      <c r="A679" s="155" t="s">
        <v>225</v>
      </c>
      <c r="B679" s="41"/>
      <c r="C679" s="42" t="s">
        <v>172</v>
      </c>
      <c r="D679" s="42" t="s">
        <v>156</v>
      </c>
      <c r="E679" s="43" t="s">
        <v>9</v>
      </c>
      <c r="F679" s="44" t="s">
        <v>188</v>
      </c>
      <c r="G679" s="45">
        <f>G680</f>
        <v>3450.8</v>
      </c>
      <c r="H679" s="45">
        <f>H680</f>
        <v>3663.9</v>
      </c>
    </row>
    <row r="680" spans="1:8" ht="31.5">
      <c r="A680" s="184" t="s">
        <v>189</v>
      </c>
      <c r="B680" s="41"/>
      <c r="C680" s="42" t="s">
        <v>172</v>
      </c>
      <c r="D680" s="42" t="s">
        <v>156</v>
      </c>
      <c r="E680" s="43" t="s">
        <v>9</v>
      </c>
      <c r="F680" s="44" t="s">
        <v>187</v>
      </c>
      <c r="G680" s="45">
        <v>3450.8</v>
      </c>
      <c r="H680" s="45">
        <v>3663.9</v>
      </c>
    </row>
    <row r="681" spans="1:8" ht="31.5">
      <c r="A681" s="141" t="s">
        <v>303</v>
      </c>
      <c r="B681" s="55"/>
      <c r="C681" s="37" t="s">
        <v>172</v>
      </c>
      <c r="D681" s="37" t="s">
        <v>156</v>
      </c>
      <c r="E681" s="38" t="s">
        <v>302</v>
      </c>
      <c r="F681" s="39"/>
      <c r="G681" s="40">
        <f>G682+G685</f>
        <v>15978.199999999999</v>
      </c>
      <c r="H681" s="40">
        <f>H682+H685</f>
        <v>0</v>
      </c>
    </row>
    <row r="682" spans="1:8" ht="94.5">
      <c r="A682" s="139" t="s">
        <v>353</v>
      </c>
      <c r="B682" s="55"/>
      <c r="C682" s="42" t="s">
        <v>172</v>
      </c>
      <c r="D682" s="42" t="s">
        <v>156</v>
      </c>
      <c r="E682" s="43" t="s">
        <v>304</v>
      </c>
      <c r="F682" s="39"/>
      <c r="G682" s="45">
        <f>G683</f>
        <v>15674.3</v>
      </c>
      <c r="H682" s="45">
        <f>H683</f>
        <v>0</v>
      </c>
    </row>
    <row r="683" spans="1:8" ht="15.75">
      <c r="A683" s="156" t="s">
        <v>90</v>
      </c>
      <c r="B683" s="56"/>
      <c r="C683" s="42" t="s">
        <v>172</v>
      </c>
      <c r="D683" s="42" t="s">
        <v>156</v>
      </c>
      <c r="E683" s="43" t="s">
        <v>304</v>
      </c>
      <c r="F683" s="44" t="s">
        <v>87</v>
      </c>
      <c r="G683" s="45">
        <f>G684</f>
        <v>15674.3</v>
      </c>
      <c r="H683" s="45">
        <f>H684</f>
        <v>0</v>
      </c>
    </row>
    <row r="684" spans="1:8" ht="15.75">
      <c r="A684" s="175" t="s">
        <v>208</v>
      </c>
      <c r="B684" s="56"/>
      <c r="C684" s="42" t="s">
        <v>172</v>
      </c>
      <c r="D684" s="42" t="s">
        <v>156</v>
      </c>
      <c r="E684" s="43" t="s">
        <v>304</v>
      </c>
      <c r="F684" s="44" t="s">
        <v>209</v>
      </c>
      <c r="G684" s="57">
        <v>15674.3</v>
      </c>
      <c r="H684" s="57">
        <v>0</v>
      </c>
    </row>
    <row r="685" spans="1:8" ht="78.75">
      <c r="A685" s="139" t="s">
        <v>354</v>
      </c>
      <c r="B685" s="55"/>
      <c r="C685" s="42" t="s">
        <v>172</v>
      </c>
      <c r="D685" s="42" t="s">
        <v>156</v>
      </c>
      <c r="E685" s="43" t="s">
        <v>305</v>
      </c>
      <c r="F685" s="39"/>
      <c r="G685" s="45">
        <f>G686</f>
        <v>303.9</v>
      </c>
      <c r="H685" s="45">
        <f>H686</f>
        <v>0</v>
      </c>
    </row>
    <row r="686" spans="1:8" ht="15.75">
      <c r="A686" s="156" t="s">
        <v>90</v>
      </c>
      <c r="B686" s="56"/>
      <c r="C686" s="42" t="s">
        <v>172</v>
      </c>
      <c r="D686" s="42" t="s">
        <v>156</v>
      </c>
      <c r="E686" s="43" t="s">
        <v>305</v>
      </c>
      <c r="F686" s="44" t="s">
        <v>87</v>
      </c>
      <c r="G686" s="45">
        <f>G687</f>
        <v>303.9</v>
      </c>
      <c r="H686" s="45">
        <f>H687</f>
        <v>0</v>
      </c>
    </row>
    <row r="687" spans="1:8" ht="15.75">
      <c r="A687" s="175" t="s">
        <v>208</v>
      </c>
      <c r="B687" s="56"/>
      <c r="C687" s="42" t="s">
        <v>172</v>
      </c>
      <c r="D687" s="42" t="s">
        <v>156</v>
      </c>
      <c r="E687" s="43" t="s">
        <v>305</v>
      </c>
      <c r="F687" s="44" t="s">
        <v>209</v>
      </c>
      <c r="G687" s="57">
        <v>303.9</v>
      </c>
      <c r="H687" s="57">
        <v>0</v>
      </c>
    </row>
    <row r="688" spans="1:8" ht="15.75">
      <c r="A688" s="152" t="s">
        <v>154</v>
      </c>
      <c r="B688" s="46"/>
      <c r="C688" s="37" t="s">
        <v>127</v>
      </c>
      <c r="D688" s="37"/>
      <c r="E688" s="47" t="s">
        <v>175</v>
      </c>
      <c r="F688" s="48" t="s">
        <v>175</v>
      </c>
      <c r="G688" s="40">
        <f aca="true" t="shared" si="25" ref="G688:H695">G689</f>
        <v>5543.9</v>
      </c>
      <c r="H688" s="40">
        <f t="shared" si="25"/>
        <v>5543.755999999999</v>
      </c>
    </row>
    <row r="689" spans="1:8" ht="15.75">
      <c r="A689" s="141" t="s">
        <v>158</v>
      </c>
      <c r="B689" s="49"/>
      <c r="C689" s="37" t="s">
        <v>127</v>
      </c>
      <c r="D689" s="37" t="s">
        <v>170</v>
      </c>
      <c r="E689" s="38"/>
      <c r="F689" s="39"/>
      <c r="G689" s="40">
        <f t="shared" si="25"/>
        <v>5543.9</v>
      </c>
      <c r="H689" s="40">
        <f t="shared" si="25"/>
        <v>5543.755999999999</v>
      </c>
    </row>
    <row r="690" spans="1:8" ht="31.5">
      <c r="A690" s="161" t="s">
        <v>414</v>
      </c>
      <c r="B690" s="36"/>
      <c r="C690" s="37" t="s">
        <v>127</v>
      </c>
      <c r="D690" s="37" t="s">
        <v>170</v>
      </c>
      <c r="E690" s="38" t="s">
        <v>19</v>
      </c>
      <c r="F690" s="39"/>
      <c r="G690" s="40">
        <f>G691+G694</f>
        <v>5543.9</v>
      </c>
      <c r="H690" s="40">
        <f>H691+H694</f>
        <v>5543.755999999999</v>
      </c>
    </row>
    <row r="691" spans="1:8" ht="47.25">
      <c r="A691" s="153" t="s">
        <v>391</v>
      </c>
      <c r="B691" s="41"/>
      <c r="C691" s="42" t="s">
        <v>127</v>
      </c>
      <c r="D691" s="42" t="s">
        <v>170</v>
      </c>
      <c r="E691" s="43" t="s">
        <v>392</v>
      </c>
      <c r="F691" s="44"/>
      <c r="G691" s="45">
        <f t="shared" si="25"/>
        <v>2447.2999999999997</v>
      </c>
      <c r="H691" s="45">
        <f t="shared" si="25"/>
        <v>2442.656</v>
      </c>
    </row>
    <row r="692" spans="1:8" ht="31.5">
      <c r="A692" s="163" t="s">
        <v>226</v>
      </c>
      <c r="B692" s="41"/>
      <c r="C692" s="42" t="s">
        <v>127</v>
      </c>
      <c r="D692" s="42" t="s">
        <v>170</v>
      </c>
      <c r="E692" s="43" t="s">
        <v>392</v>
      </c>
      <c r="F692" s="44" t="s">
        <v>199</v>
      </c>
      <c r="G692" s="45">
        <f t="shared" si="25"/>
        <v>2447.2999999999997</v>
      </c>
      <c r="H692" s="45">
        <f t="shared" si="25"/>
        <v>2442.656</v>
      </c>
    </row>
    <row r="693" spans="1:8" ht="15.75">
      <c r="A693" s="175" t="s">
        <v>179</v>
      </c>
      <c r="B693" s="41"/>
      <c r="C693" s="42" t="s">
        <v>127</v>
      </c>
      <c r="D693" s="42" t="s">
        <v>170</v>
      </c>
      <c r="E693" s="43" t="s">
        <v>392</v>
      </c>
      <c r="F693" s="44" t="s">
        <v>200</v>
      </c>
      <c r="G693" s="45">
        <f>2451.2-3.9</f>
        <v>2447.2999999999997</v>
      </c>
      <c r="H693" s="45">
        <f>2451.156-8.5</f>
        <v>2442.656</v>
      </c>
    </row>
    <row r="694" spans="1:8" ht="47.25">
      <c r="A694" s="153" t="s">
        <v>393</v>
      </c>
      <c r="B694" s="41"/>
      <c r="C694" s="42" t="s">
        <v>127</v>
      </c>
      <c r="D694" s="42" t="s">
        <v>170</v>
      </c>
      <c r="E694" s="43" t="s">
        <v>394</v>
      </c>
      <c r="F694" s="44"/>
      <c r="G694" s="45">
        <f t="shared" si="25"/>
        <v>3096.6</v>
      </c>
      <c r="H694" s="45">
        <f t="shared" si="25"/>
        <v>3101.1</v>
      </c>
    </row>
    <row r="695" spans="1:8" ht="31.5">
      <c r="A695" s="163" t="s">
        <v>226</v>
      </c>
      <c r="B695" s="41"/>
      <c r="C695" s="42" t="s">
        <v>127</v>
      </c>
      <c r="D695" s="42" t="s">
        <v>170</v>
      </c>
      <c r="E695" s="43" t="s">
        <v>394</v>
      </c>
      <c r="F695" s="44" t="s">
        <v>199</v>
      </c>
      <c r="G695" s="45">
        <f t="shared" si="25"/>
        <v>3096.6</v>
      </c>
      <c r="H695" s="45">
        <f t="shared" si="25"/>
        <v>3101.1</v>
      </c>
    </row>
    <row r="696" spans="1:8" ht="15.75">
      <c r="A696" s="175" t="s">
        <v>179</v>
      </c>
      <c r="B696" s="41"/>
      <c r="C696" s="42" t="s">
        <v>127</v>
      </c>
      <c r="D696" s="42" t="s">
        <v>170</v>
      </c>
      <c r="E696" s="43" t="s">
        <v>394</v>
      </c>
      <c r="F696" s="44" t="s">
        <v>200</v>
      </c>
      <c r="G696" s="45">
        <f>3137.7-41.1</f>
        <v>3096.6</v>
      </c>
      <c r="H696" s="45">
        <f>3137.7-36.6</f>
        <v>3101.1</v>
      </c>
    </row>
    <row r="697" spans="1:8" ht="31.5">
      <c r="A697" s="195" t="s">
        <v>454</v>
      </c>
      <c r="B697" s="196" t="s">
        <v>206</v>
      </c>
      <c r="C697" s="201"/>
      <c r="D697" s="201"/>
      <c r="E697" s="202"/>
      <c r="F697" s="201"/>
      <c r="G697" s="200">
        <f aca="true" t="shared" si="26" ref="G697:H699">G698</f>
        <v>3300.4</v>
      </c>
      <c r="H697" s="200">
        <f t="shared" si="26"/>
        <v>3427.1000000000004</v>
      </c>
    </row>
    <row r="698" spans="1:8" ht="15.75">
      <c r="A698" s="152" t="s">
        <v>131</v>
      </c>
      <c r="B698" s="49"/>
      <c r="C698" s="37" t="s">
        <v>156</v>
      </c>
      <c r="D698" s="42"/>
      <c r="E698" s="43" t="s">
        <v>175</v>
      </c>
      <c r="F698" s="42"/>
      <c r="G698" s="40">
        <f t="shared" si="26"/>
        <v>3300.4</v>
      </c>
      <c r="H698" s="40">
        <f t="shared" si="26"/>
        <v>3427.1000000000004</v>
      </c>
    </row>
    <row r="699" spans="1:8" ht="31.5">
      <c r="A699" s="161" t="s">
        <v>153</v>
      </c>
      <c r="B699" s="51"/>
      <c r="C699" s="37" t="s">
        <v>156</v>
      </c>
      <c r="D699" s="37" t="s">
        <v>130</v>
      </c>
      <c r="E699" s="38" t="s">
        <v>175</v>
      </c>
      <c r="F699" s="52"/>
      <c r="G699" s="53">
        <f t="shared" si="26"/>
        <v>3300.4</v>
      </c>
      <c r="H699" s="53">
        <f t="shared" si="26"/>
        <v>3427.1000000000004</v>
      </c>
    </row>
    <row r="700" spans="1:8" ht="27.75" customHeight="1">
      <c r="A700" s="161" t="s">
        <v>455</v>
      </c>
      <c r="B700" s="51"/>
      <c r="C700" s="37" t="s">
        <v>156</v>
      </c>
      <c r="D700" s="37" t="s">
        <v>130</v>
      </c>
      <c r="E700" s="38" t="s">
        <v>71</v>
      </c>
      <c r="F700" s="52"/>
      <c r="G700" s="53">
        <f>G701+G705</f>
        <v>3300.4</v>
      </c>
      <c r="H700" s="53">
        <f>H701+H705</f>
        <v>3427.1000000000004</v>
      </c>
    </row>
    <row r="701" spans="1:8" ht="31.5">
      <c r="A701" s="156" t="s">
        <v>584</v>
      </c>
      <c r="B701" s="51"/>
      <c r="C701" s="42" t="s">
        <v>156</v>
      </c>
      <c r="D701" s="42" t="s">
        <v>130</v>
      </c>
      <c r="E701" s="43" t="s">
        <v>72</v>
      </c>
      <c r="F701" s="50"/>
      <c r="G701" s="54">
        <f aca="true" t="shared" si="27" ref="G701:H703">G702</f>
        <v>1875.6</v>
      </c>
      <c r="H701" s="54">
        <f t="shared" si="27"/>
        <v>1950.7</v>
      </c>
    </row>
    <row r="702" spans="1:8" ht="31.5">
      <c r="A702" s="156" t="s">
        <v>102</v>
      </c>
      <c r="B702" s="51"/>
      <c r="C702" s="42" t="s">
        <v>156</v>
      </c>
      <c r="D702" s="42" t="s">
        <v>130</v>
      </c>
      <c r="E702" s="43" t="s">
        <v>73</v>
      </c>
      <c r="F702" s="50"/>
      <c r="G702" s="54">
        <f t="shared" si="27"/>
        <v>1875.6</v>
      </c>
      <c r="H702" s="54">
        <f t="shared" si="27"/>
        <v>1950.7</v>
      </c>
    </row>
    <row r="703" spans="1:8" ht="63">
      <c r="A703" s="155" t="s">
        <v>115</v>
      </c>
      <c r="B703" s="51"/>
      <c r="C703" s="42" t="s">
        <v>156</v>
      </c>
      <c r="D703" s="42" t="s">
        <v>130</v>
      </c>
      <c r="E703" s="43" t="s">
        <v>73</v>
      </c>
      <c r="F703" s="44" t="s">
        <v>198</v>
      </c>
      <c r="G703" s="54">
        <f t="shared" si="27"/>
        <v>1875.6</v>
      </c>
      <c r="H703" s="54">
        <f t="shared" si="27"/>
        <v>1950.7</v>
      </c>
    </row>
    <row r="704" spans="1:8" ht="15.75">
      <c r="A704" s="155" t="s">
        <v>193</v>
      </c>
      <c r="B704" s="51"/>
      <c r="C704" s="42" t="s">
        <v>156</v>
      </c>
      <c r="D704" s="42" t="s">
        <v>130</v>
      </c>
      <c r="E704" s="43" t="s">
        <v>73</v>
      </c>
      <c r="F704" s="44" t="s">
        <v>194</v>
      </c>
      <c r="G704" s="45">
        <v>1875.6</v>
      </c>
      <c r="H704" s="45">
        <v>1950.7</v>
      </c>
    </row>
    <row r="705" spans="1:8" ht="31.5">
      <c r="A705" s="159" t="s">
        <v>456</v>
      </c>
      <c r="B705" s="51"/>
      <c r="C705" s="42" t="s">
        <v>156</v>
      </c>
      <c r="D705" s="42" t="s">
        <v>130</v>
      </c>
      <c r="E705" s="43" t="s">
        <v>585</v>
      </c>
      <c r="F705" s="44"/>
      <c r="G705" s="45">
        <f>G706</f>
        <v>1424.8000000000002</v>
      </c>
      <c r="H705" s="45">
        <f>H706</f>
        <v>1476.4</v>
      </c>
    </row>
    <row r="706" spans="1:8" ht="31.5">
      <c r="A706" s="156" t="s">
        <v>102</v>
      </c>
      <c r="B706" s="51"/>
      <c r="C706" s="42" t="s">
        <v>156</v>
      </c>
      <c r="D706" s="42" t="s">
        <v>130</v>
      </c>
      <c r="E706" s="43" t="s">
        <v>586</v>
      </c>
      <c r="F706" s="50"/>
      <c r="G706" s="54">
        <f>G707+G709</f>
        <v>1424.8000000000002</v>
      </c>
      <c r="H706" s="54">
        <f>H707+H709</f>
        <v>1476.4</v>
      </c>
    </row>
    <row r="707" spans="1:8" ht="63">
      <c r="A707" s="155" t="s">
        <v>115</v>
      </c>
      <c r="B707" s="51"/>
      <c r="C707" s="42" t="s">
        <v>156</v>
      </c>
      <c r="D707" s="42" t="s">
        <v>130</v>
      </c>
      <c r="E707" s="43" t="s">
        <v>586</v>
      </c>
      <c r="F707" s="44" t="s">
        <v>198</v>
      </c>
      <c r="G707" s="54">
        <f>G708</f>
        <v>1384.9</v>
      </c>
      <c r="H707" s="54">
        <f>H708</f>
        <v>1436.5</v>
      </c>
    </row>
    <row r="708" spans="1:8" ht="15.75">
      <c r="A708" s="155" t="s">
        <v>193</v>
      </c>
      <c r="B708" s="51"/>
      <c r="C708" s="42" t="s">
        <v>156</v>
      </c>
      <c r="D708" s="42" t="s">
        <v>130</v>
      </c>
      <c r="E708" s="43" t="s">
        <v>586</v>
      </c>
      <c r="F708" s="44" t="s">
        <v>194</v>
      </c>
      <c r="G708" s="45">
        <v>1384.9</v>
      </c>
      <c r="H708" s="45">
        <v>1436.5</v>
      </c>
    </row>
    <row r="709" spans="1:8" ht="31.5">
      <c r="A709" s="155" t="s">
        <v>225</v>
      </c>
      <c r="B709" s="41"/>
      <c r="C709" s="42" t="s">
        <v>156</v>
      </c>
      <c r="D709" s="42" t="s">
        <v>130</v>
      </c>
      <c r="E709" s="43" t="s">
        <v>586</v>
      </c>
      <c r="F709" s="44" t="s">
        <v>188</v>
      </c>
      <c r="G709" s="45">
        <f>G710</f>
        <v>39.9</v>
      </c>
      <c r="H709" s="45">
        <f>H710</f>
        <v>39.9</v>
      </c>
    </row>
    <row r="710" spans="1:8" ht="31.5">
      <c r="A710" s="139" t="s">
        <v>189</v>
      </c>
      <c r="B710" s="41"/>
      <c r="C710" s="42" t="s">
        <v>156</v>
      </c>
      <c r="D710" s="42" t="s">
        <v>130</v>
      </c>
      <c r="E710" s="43" t="s">
        <v>586</v>
      </c>
      <c r="F710" s="44" t="s">
        <v>187</v>
      </c>
      <c r="G710" s="45">
        <v>39.9</v>
      </c>
      <c r="H710" s="45">
        <v>39.9</v>
      </c>
    </row>
    <row r="711" spans="1:8" ht="31.5">
      <c r="A711" s="195" t="s">
        <v>534</v>
      </c>
      <c r="B711" s="196" t="s">
        <v>212</v>
      </c>
      <c r="C711" s="201"/>
      <c r="D711" s="201"/>
      <c r="E711" s="202"/>
      <c r="F711" s="201"/>
      <c r="G711" s="200">
        <f>G712+G720+G738</f>
        <v>243557.7</v>
      </c>
      <c r="H711" s="200">
        <f>H712+H720+H738</f>
        <v>95254</v>
      </c>
    </row>
    <row r="712" spans="1:8" ht="15.75">
      <c r="A712" s="152" t="s">
        <v>131</v>
      </c>
      <c r="B712" s="49"/>
      <c r="C712" s="37" t="s">
        <v>156</v>
      </c>
      <c r="D712" s="42"/>
      <c r="E712" s="43" t="s">
        <v>175</v>
      </c>
      <c r="F712" s="42"/>
      <c r="G712" s="94">
        <f>G714</f>
        <v>18444</v>
      </c>
      <c r="H712" s="94">
        <f>H714</f>
        <v>19141.5</v>
      </c>
    </row>
    <row r="713" spans="1:8" ht="47.25">
      <c r="A713" s="152" t="s">
        <v>204</v>
      </c>
      <c r="B713" s="49"/>
      <c r="C713" s="37" t="s">
        <v>156</v>
      </c>
      <c r="D713" s="37" t="s">
        <v>170</v>
      </c>
      <c r="E713" s="38"/>
      <c r="F713" s="39"/>
      <c r="G713" s="40">
        <f>G714</f>
        <v>18444</v>
      </c>
      <c r="H713" s="40">
        <f>H714</f>
        <v>19141.5</v>
      </c>
    </row>
    <row r="714" spans="1:8" ht="47.25">
      <c r="A714" s="152" t="s">
        <v>436</v>
      </c>
      <c r="B714" s="49"/>
      <c r="C714" s="37" t="s">
        <v>156</v>
      </c>
      <c r="D714" s="37" t="s">
        <v>170</v>
      </c>
      <c r="E714" s="38" t="s">
        <v>260</v>
      </c>
      <c r="F714" s="39"/>
      <c r="G714" s="40">
        <f>G715</f>
        <v>18444</v>
      </c>
      <c r="H714" s="40">
        <f>H715</f>
        <v>19141.5</v>
      </c>
    </row>
    <row r="715" spans="1:8" ht="31.5">
      <c r="A715" s="153" t="s">
        <v>114</v>
      </c>
      <c r="B715" s="49"/>
      <c r="C715" s="42" t="s">
        <v>156</v>
      </c>
      <c r="D715" s="42" t="s">
        <v>170</v>
      </c>
      <c r="E715" s="43" t="s">
        <v>261</v>
      </c>
      <c r="F715" s="44"/>
      <c r="G715" s="45">
        <f>G716+G718</f>
        <v>18444</v>
      </c>
      <c r="H715" s="45">
        <f>H716+H718</f>
        <v>19141.5</v>
      </c>
    </row>
    <row r="716" spans="1:8" ht="63">
      <c r="A716" s="155" t="s">
        <v>115</v>
      </c>
      <c r="B716" s="49"/>
      <c r="C716" s="42" t="s">
        <v>156</v>
      </c>
      <c r="D716" s="42" t="s">
        <v>170</v>
      </c>
      <c r="E716" s="43" t="s">
        <v>261</v>
      </c>
      <c r="F716" s="44" t="s">
        <v>198</v>
      </c>
      <c r="G716" s="45">
        <f>G717</f>
        <v>17633.8</v>
      </c>
      <c r="H716" s="45">
        <f>H717</f>
        <v>18331.3</v>
      </c>
    </row>
    <row r="717" spans="1:8" ht="15.75">
      <c r="A717" s="155" t="s">
        <v>193</v>
      </c>
      <c r="B717" s="41"/>
      <c r="C717" s="42" t="s">
        <v>156</v>
      </c>
      <c r="D717" s="42" t="s">
        <v>170</v>
      </c>
      <c r="E717" s="43" t="s">
        <v>261</v>
      </c>
      <c r="F717" s="44" t="s">
        <v>194</v>
      </c>
      <c r="G717" s="45">
        <v>17633.8</v>
      </c>
      <c r="H717" s="45">
        <v>18331.3</v>
      </c>
    </row>
    <row r="718" spans="1:8" ht="31.5">
      <c r="A718" s="155" t="s">
        <v>225</v>
      </c>
      <c r="B718" s="41"/>
      <c r="C718" s="42" t="s">
        <v>156</v>
      </c>
      <c r="D718" s="42" t="s">
        <v>170</v>
      </c>
      <c r="E718" s="43" t="s">
        <v>261</v>
      </c>
      <c r="F718" s="44" t="s">
        <v>188</v>
      </c>
      <c r="G718" s="45">
        <f>G719</f>
        <v>810.2</v>
      </c>
      <c r="H718" s="45">
        <f>H719</f>
        <v>810.2</v>
      </c>
    </row>
    <row r="719" spans="1:8" ht="31.5">
      <c r="A719" s="155" t="s">
        <v>189</v>
      </c>
      <c r="B719" s="41"/>
      <c r="C719" s="42" t="s">
        <v>156</v>
      </c>
      <c r="D719" s="42" t="s">
        <v>170</v>
      </c>
      <c r="E719" s="43" t="s">
        <v>261</v>
      </c>
      <c r="F719" s="44" t="s">
        <v>187</v>
      </c>
      <c r="G719" s="45">
        <v>810.2</v>
      </c>
      <c r="H719" s="45">
        <v>810.2</v>
      </c>
    </row>
    <row r="720" spans="1:8" ht="15.75">
      <c r="A720" s="152" t="s">
        <v>182</v>
      </c>
      <c r="B720" s="46"/>
      <c r="C720" s="37" t="s">
        <v>170</v>
      </c>
      <c r="D720" s="42"/>
      <c r="E720" s="43"/>
      <c r="F720" s="44"/>
      <c r="G720" s="40">
        <f>G721</f>
        <v>143585.5</v>
      </c>
      <c r="H720" s="40">
        <f>H721</f>
        <v>37902.2</v>
      </c>
    </row>
    <row r="721" spans="1:8" ht="15.75">
      <c r="A721" s="141" t="s">
        <v>135</v>
      </c>
      <c r="B721" s="49"/>
      <c r="C721" s="37" t="s">
        <v>170</v>
      </c>
      <c r="D721" s="37" t="s">
        <v>168</v>
      </c>
      <c r="E721" s="38"/>
      <c r="F721" s="39"/>
      <c r="G721" s="40">
        <f>G726+G722+G733</f>
        <v>143585.5</v>
      </c>
      <c r="H721" s="40">
        <f>H726+H722+H733</f>
        <v>37902.2</v>
      </c>
    </row>
    <row r="722" spans="1:8" ht="31.5">
      <c r="A722" s="152" t="s">
        <v>535</v>
      </c>
      <c r="B722" s="49"/>
      <c r="C722" s="37" t="s">
        <v>170</v>
      </c>
      <c r="D722" s="37" t="s">
        <v>168</v>
      </c>
      <c r="E722" s="38" t="s">
        <v>536</v>
      </c>
      <c r="F722" s="39"/>
      <c r="G722" s="40">
        <f aca="true" t="shared" si="28" ref="G722:H724">G723</f>
        <v>505.9</v>
      </c>
      <c r="H722" s="40">
        <f t="shared" si="28"/>
        <v>0</v>
      </c>
    </row>
    <row r="723" spans="1:8" ht="15.75">
      <c r="A723" s="159" t="s">
        <v>537</v>
      </c>
      <c r="B723" s="46"/>
      <c r="C723" s="42" t="s">
        <v>170</v>
      </c>
      <c r="D723" s="42" t="s">
        <v>168</v>
      </c>
      <c r="E723" s="43" t="s">
        <v>538</v>
      </c>
      <c r="F723" s="44"/>
      <c r="G723" s="45">
        <f t="shared" si="28"/>
        <v>505.9</v>
      </c>
      <c r="H723" s="45">
        <f t="shared" si="28"/>
        <v>0</v>
      </c>
    </row>
    <row r="724" spans="1:8" ht="31.5">
      <c r="A724" s="155" t="s">
        <v>225</v>
      </c>
      <c r="B724" s="49"/>
      <c r="C724" s="42" t="s">
        <v>170</v>
      </c>
      <c r="D724" s="42" t="s">
        <v>168</v>
      </c>
      <c r="E724" s="43" t="s">
        <v>538</v>
      </c>
      <c r="F724" s="44" t="s">
        <v>188</v>
      </c>
      <c r="G724" s="45">
        <f t="shared" si="28"/>
        <v>505.9</v>
      </c>
      <c r="H724" s="45">
        <f t="shared" si="28"/>
        <v>0</v>
      </c>
    </row>
    <row r="725" spans="1:8" ht="31.5">
      <c r="A725" s="155" t="s">
        <v>189</v>
      </c>
      <c r="B725" s="49"/>
      <c r="C725" s="42" t="s">
        <v>170</v>
      </c>
      <c r="D725" s="42" t="s">
        <v>168</v>
      </c>
      <c r="E725" s="43" t="s">
        <v>538</v>
      </c>
      <c r="F725" s="44" t="s">
        <v>187</v>
      </c>
      <c r="G725" s="45">
        <v>505.9</v>
      </c>
      <c r="H725" s="45">
        <v>0</v>
      </c>
    </row>
    <row r="726" spans="1:8" ht="47.25">
      <c r="A726" s="157" t="s">
        <v>539</v>
      </c>
      <c r="B726" s="49"/>
      <c r="C726" s="37" t="s">
        <v>170</v>
      </c>
      <c r="D726" s="37" t="s">
        <v>168</v>
      </c>
      <c r="E726" s="38" t="s">
        <v>15</v>
      </c>
      <c r="F726" s="39"/>
      <c r="G726" s="40">
        <f>G727+G730</f>
        <v>38402.2</v>
      </c>
      <c r="H726" s="40">
        <f>H727+H730</f>
        <v>37902.2</v>
      </c>
    </row>
    <row r="727" spans="1:8" ht="78.75">
      <c r="A727" s="189" t="s">
        <v>230</v>
      </c>
      <c r="B727" s="46"/>
      <c r="C727" s="42" t="s">
        <v>170</v>
      </c>
      <c r="D727" s="42" t="s">
        <v>168</v>
      </c>
      <c r="E727" s="43" t="s">
        <v>16</v>
      </c>
      <c r="F727" s="44"/>
      <c r="G727" s="45">
        <f>G729</f>
        <v>37902.2</v>
      </c>
      <c r="H727" s="45">
        <f>H729</f>
        <v>37902.2</v>
      </c>
    </row>
    <row r="728" spans="1:8" ht="31.5">
      <c r="A728" s="155" t="s">
        <v>225</v>
      </c>
      <c r="B728" s="46"/>
      <c r="C728" s="42" t="s">
        <v>170</v>
      </c>
      <c r="D728" s="42" t="s">
        <v>168</v>
      </c>
      <c r="E728" s="43" t="s">
        <v>16</v>
      </c>
      <c r="F728" s="44" t="s">
        <v>188</v>
      </c>
      <c r="G728" s="45">
        <f>G729</f>
        <v>37902.2</v>
      </c>
      <c r="H728" s="45">
        <f>H729</f>
        <v>37902.2</v>
      </c>
    </row>
    <row r="729" spans="1:8" ht="31.5">
      <c r="A729" s="155" t="s">
        <v>189</v>
      </c>
      <c r="B729" s="46"/>
      <c r="C729" s="42" t="s">
        <v>170</v>
      </c>
      <c r="D729" s="42" t="s">
        <v>168</v>
      </c>
      <c r="E729" s="43" t="s">
        <v>16</v>
      </c>
      <c r="F729" s="44" t="s">
        <v>187</v>
      </c>
      <c r="G729" s="45">
        <v>37902.2</v>
      </c>
      <c r="H729" s="45">
        <v>37902.2</v>
      </c>
    </row>
    <row r="730" spans="1:8" ht="47.25">
      <c r="A730" s="189" t="s">
        <v>540</v>
      </c>
      <c r="B730" s="46"/>
      <c r="C730" s="42" t="s">
        <v>170</v>
      </c>
      <c r="D730" s="42" t="s">
        <v>168</v>
      </c>
      <c r="E730" s="44" t="s">
        <v>541</v>
      </c>
      <c r="F730" s="44"/>
      <c r="G730" s="45">
        <f>G731</f>
        <v>500</v>
      </c>
      <c r="H730" s="45">
        <f>H731</f>
        <v>0</v>
      </c>
    </row>
    <row r="731" spans="1:8" ht="31.5">
      <c r="A731" s="155" t="s">
        <v>225</v>
      </c>
      <c r="B731" s="46"/>
      <c r="C731" s="42" t="s">
        <v>170</v>
      </c>
      <c r="D731" s="42" t="s">
        <v>168</v>
      </c>
      <c r="E731" s="44" t="s">
        <v>541</v>
      </c>
      <c r="F731" s="44" t="s">
        <v>188</v>
      </c>
      <c r="G731" s="45">
        <f>G732</f>
        <v>500</v>
      </c>
      <c r="H731" s="45">
        <f>H732</f>
        <v>0</v>
      </c>
    </row>
    <row r="732" spans="1:8" ht="31.5">
      <c r="A732" s="155" t="s">
        <v>189</v>
      </c>
      <c r="B732" s="46"/>
      <c r="C732" s="42" t="s">
        <v>170</v>
      </c>
      <c r="D732" s="42" t="s">
        <v>168</v>
      </c>
      <c r="E732" s="44" t="s">
        <v>541</v>
      </c>
      <c r="F732" s="44" t="s">
        <v>187</v>
      </c>
      <c r="G732" s="45">
        <v>500</v>
      </c>
      <c r="H732" s="45">
        <v>0</v>
      </c>
    </row>
    <row r="733" spans="1:8" ht="32.25" customHeight="1">
      <c r="A733" s="177" t="s">
        <v>509</v>
      </c>
      <c r="B733" s="49"/>
      <c r="C733" s="37" t="s">
        <v>170</v>
      </c>
      <c r="D733" s="37" t="s">
        <v>168</v>
      </c>
      <c r="E733" s="38" t="s">
        <v>499</v>
      </c>
      <c r="F733" s="39"/>
      <c r="G733" s="40">
        <f aca="true" t="shared" si="29" ref="G733:H736">G734</f>
        <v>104677.4</v>
      </c>
      <c r="H733" s="40">
        <f t="shared" si="29"/>
        <v>0</v>
      </c>
    </row>
    <row r="734" spans="1:8" ht="31.5">
      <c r="A734" s="141" t="s">
        <v>484</v>
      </c>
      <c r="B734" s="49"/>
      <c r="C734" s="37" t="s">
        <v>170</v>
      </c>
      <c r="D734" s="37" t="s">
        <v>168</v>
      </c>
      <c r="E734" s="38" t="s">
        <v>485</v>
      </c>
      <c r="F734" s="44"/>
      <c r="G734" s="45">
        <f t="shared" si="29"/>
        <v>104677.4</v>
      </c>
      <c r="H734" s="45">
        <f t="shared" si="29"/>
        <v>0</v>
      </c>
    </row>
    <row r="735" spans="1:8" ht="15.75">
      <c r="A735" s="156" t="s">
        <v>593</v>
      </c>
      <c r="B735" s="91"/>
      <c r="C735" s="42" t="s">
        <v>170</v>
      </c>
      <c r="D735" s="42" t="s">
        <v>168</v>
      </c>
      <c r="E735" s="43" t="s">
        <v>592</v>
      </c>
      <c r="F735" s="44"/>
      <c r="G735" s="45">
        <f t="shared" si="29"/>
        <v>104677.4</v>
      </c>
      <c r="H735" s="45">
        <f t="shared" si="29"/>
        <v>0</v>
      </c>
    </row>
    <row r="736" spans="1:8" ht="31.5">
      <c r="A736" s="163" t="s">
        <v>226</v>
      </c>
      <c r="B736" s="46"/>
      <c r="C736" s="42" t="s">
        <v>170</v>
      </c>
      <c r="D736" s="42" t="s">
        <v>168</v>
      </c>
      <c r="E736" s="43" t="s">
        <v>592</v>
      </c>
      <c r="F736" s="44" t="s">
        <v>199</v>
      </c>
      <c r="G736" s="45">
        <f t="shared" si="29"/>
        <v>104677.4</v>
      </c>
      <c r="H736" s="45">
        <f t="shared" si="29"/>
        <v>0</v>
      </c>
    </row>
    <row r="737" spans="1:8" ht="15.75">
      <c r="A737" s="175" t="s">
        <v>179</v>
      </c>
      <c r="B737" s="41"/>
      <c r="C737" s="42" t="s">
        <v>170</v>
      </c>
      <c r="D737" s="42" t="s">
        <v>168</v>
      </c>
      <c r="E737" s="43" t="s">
        <v>592</v>
      </c>
      <c r="F737" s="44" t="s">
        <v>200</v>
      </c>
      <c r="G737" s="45">
        <v>104677.4</v>
      </c>
      <c r="H737" s="45">
        <v>0</v>
      </c>
    </row>
    <row r="738" spans="1:8" ht="15.75">
      <c r="A738" s="152" t="s">
        <v>143</v>
      </c>
      <c r="B738" s="46"/>
      <c r="C738" s="37" t="s">
        <v>172</v>
      </c>
      <c r="D738" s="48" t="s">
        <v>175</v>
      </c>
      <c r="E738" s="47" t="s">
        <v>175</v>
      </c>
      <c r="F738" s="48" t="s">
        <v>175</v>
      </c>
      <c r="G738" s="40">
        <f>G739+G745+G757+G783</f>
        <v>81528.2</v>
      </c>
      <c r="H738" s="40">
        <f>H739+H745+H757+H783</f>
        <v>38210.3</v>
      </c>
    </row>
    <row r="739" spans="1:8" ht="15.75">
      <c r="A739" s="141" t="s">
        <v>207</v>
      </c>
      <c r="B739" s="49"/>
      <c r="C739" s="37" t="s">
        <v>172</v>
      </c>
      <c r="D739" s="37" t="s">
        <v>156</v>
      </c>
      <c r="E739" s="38"/>
      <c r="F739" s="39"/>
      <c r="G739" s="40">
        <f aca="true" t="shared" si="30" ref="G739:H743">G740</f>
        <v>2115</v>
      </c>
      <c r="H739" s="40">
        <f t="shared" si="30"/>
        <v>2115</v>
      </c>
    </row>
    <row r="740" spans="1:8" ht="31.5">
      <c r="A740" s="141" t="s">
        <v>542</v>
      </c>
      <c r="B740" s="36"/>
      <c r="C740" s="37" t="s">
        <v>172</v>
      </c>
      <c r="D740" s="37" t="s">
        <v>156</v>
      </c>
      <c r="E740" s="38" t="s">
        <v>0</v>
      </c>
      <c r="F740" s="39"/>
      <c r="G740" s="40">
        <f t="shared" si="30"/>
        <v>2115</v>
      </c>
      <c r="H740" s="40">
        <f t="shared" si="30"/>
        <v>2115</v>
      </c>
    </row>
    <row r="741" spans="1:8" ht="31.5">
      <c r="A741" s="141" t="s">
        <v>543</v>
      </c>
      <c r="B741" s="36"/>
      <c r="C741" s="37" t="s">
        <v>172</v>
      </c>
      <c r="D741" s="37" t="s">
        <v>156</v>
      </c>
      <c r="E741" s="38" t="s">
        <v>1</v>
      </c>
      <c r="F741" s="39"/>
      <c r="G741" s="40">
        <f t="shared" si="30"/>
        <v>2115</v>
      </c>
      <c r="H741" s="40">
        <f t="shared" si="30"/>
        <v>2115</v>
      </c>
    </row>
    <row r="742" spans="1:8" ht="15.75">
      <c r="A742" s="156" t="s">
        <v>532</v>
      </c>
      <c r="B742" s="41"/>
      <c r="C742" s="42" t="s">
        <v>172</v>
      </c>
      <c r="D742" s="42" t="s">
        <v>156</v>
      </c>
      <c r="E742" s="43" t="s">
        <v>2</v>
      </c>
      <c r="F742" s="44"/>
      <c r="G742" s="45">
        <f t="shared" si="30"/>
        <v>2115</v>
      </c>
      <c r="H742" s="45">
        <f t="shared" si="30"/>
        <v>2115</v>
      </c>
    </row>
    <row r="743" spans="1:8" ht="31.5">
      <c r="A743" s="155" t="s">
        <v>225</v>
      </c>
      <c r="B743" s="41"/>
      <c r="C743" s="42" t="s">
        <v>172</v>
      </c>
      <c r="D743" s="42" t="s">
        <v>156</v>
      </c>
      <c r="E743" s="43" t="s">
        <v>2</v>
      </c>
      <c r="F743" s="44" t="s">
        <v>188</v>
      </c>
      <c r="G743" s="45">
        <f t="shared" si="30"/>
        <v>2115</v>
      </c>
      <c r="H743" s="45">
        <f t="shared" si="30"/>
        <v>2115</v>
      </c>
    </row>
    <row r="744" spans="1:8" ht="31.5">
      <c r="A744" s="184" t="s">
        <v>189</v>
      </c>
      <c r="B744" s="41"/>
      <c r="C744" s="42" t="s">
        <v>172</v>
      </c>
      <c r="D744" s="42" t="s">
        <v>156</v>
      </c>
      <c r="E744" s="43" t="s">
        <v>2</v>
      </c>
      <c r="F744" s="44" t="s">
        <v>187</v>
      </c>
      <c r="G744" s="45">
        <v>2115</v>
      </c>
      <c r="H744" s="45">
        <v>2115</v>
      </c>
    </row>
    <row r="745" spans="1:8" ht="15.75">
      <c r="A745" s="141" t="s">
        <v>369</v>
      </c>
      <c r="B745" s="49"/>
      <c r="C745" s="37" t="s">
        <v>172</v>
      </c>
      <c r="D745" s="37" t="s">
        <v>171</v>
      </c>
      <c r="E745" s="38"/>
      <c r="F745" s="39"/>
      <c r="G745" s="40">
        <f>G746+G753</f>
        <v>8658.9</v>
      </c>
      <c r="H745" s="40">
        <f>H746+H753</f>
        <v>6916.8</v>
      </c>
    </row>
    <row r="746" spans="1:8" ht="31.5">
      <c r="A746" s="161" t="s">
        <v>544</v>
      </c>
      <c r="B746" s="49"/>
      <c r="C746" s="37" t="s">
        <v>172</v>
      </c>
      <c r="D746" s="37" t="s">
        <v>171</v>
      </c>
      <c r="E746" s="38" t="s">
        <v>6</v>
      </c>
      <c r="F746" s="39"/>
      <c r="G746" s="40">
        <f>G750+G747</f>
        <v>7492.1</v>
      </c>
      <c r="H746" s="40">
        <f>H750+H747</f>
        <v>5750</v>
      </c>
    </row>
    <row r="747" spans="1:8" ht="31.5">
      <c r="A747" s="156" t="s">
        <v>545</v>
      </c>
      <c r="B747" s="46"/>
      <c r="C747" s="42" t="s">
        <v>172</v>
      </c>
      <c r="D747" s="42" t="s">
        <v>171</v>
      </c>
      <c r="E747" s="43" t="s">
        <v>361</v>
      </c>
      <c r="F747" s="44"/>
      <c r="G747" s="45">
        <f>G748</f>
        <v>3000</v>
      </c>
      <c r="H747" s="45">
        <f>H748</f>
        <v>3000</v>
      </c>
    </row>
    <row r="748" spans="1:8" ht="31.5">
      <c r="A748" s="163" t="s">
        <v>226</v>
      </c>
      <c r="B748" s="46"/>
      <c r="C748" s="42" t="s">
        <v>172</v>
      </c>
      <c r="D748" s="42" t="s">
        <v>171</v>
      </c>
      <c r="E748" s="43" t="s">
        <v>361</v>
      </c>
      <c r="F748" s="44" t="s">
        <v>199</v>
      </c>
      <c r="G748" s="45">
        <f>G749</f>
        <v>3000</v>
      </c>
      <c r="H748" s="45">
        <f>H749</f>
        <v>3000</v>
      </c>
    </row>
    <row r="749" spans="1:8" ht="15.75">
      <c r="A749" s="175" t="s">
        <v>179</v>
      </c>
      <c r="B749" s="46"/>
      <c r="C749" s="42" t="s">
        <v>172</v>
      </c>
      <c r="D749" s="42" t="s">
        <v>171</v>
      </c>
      <c r="E749" s="43" t="s">
        <v>361</v>
      </c>
      <c r="F749" s="44" t="s">
        <v>200</v>
      </c>
      <c r="G749" s="95">
        <v>3000</v>
      </c>
      <c r="H749" s="95">
        <v>3000</v>
      </c>
    </row>
    <row r="750" spans="1:8" ht="15.75">
      <c r="A750" s="156" t="s">
        <v>231</v>
      </c>
      <c r="B750" s="46"/>
      <c r="C750" s="42" t="s">
        <v>172</v>
      </c>
      <c r="D750" s="42" t="s">
        <v>171</v>
      </c>
      <c r="E750" s="43" t="s">
        <v>251</v>
      </c>
      <c r="F750" s="44"/>
      <c r="G750" s="45">
        <f>G751</f>
        <v>4492.1</v>
      </c>
      <c r="H750" s="45">
        <f>H751</f>
        <v>2750</v>
      </c>
    </row>
    <row r="751" spans="1:8" ht="31.5">
      <c r="A751" s="155" t="s">
        <v>225</v>
      </c>
      <c r="B751" s="46"/>
      <c r="C751" s="42" t="s">
        <v>172</v>
      </c>
      <c r="D751" s="42" t="s">
        <v>171</v>
      </c>
      <c r="E751" s="43" t="s">
        <v>251</v>
      </c>
      <c r="F751" s="44" t="s">
        <v>188</v>
      </c>
      <c r="G751" s="45">
        <f>G752</f>
        <v>4492.1</v>
      </c>
      <c r="H751" s="45">
        <f>H752</f>
        <v>2750</v>
      </c>
    </row>
    <row r="752" spans="1:8" ht="31.5">
      <c r="A752" s="184" t="s">
        <v>189</v>
      </c>
      <c r="B752" s="46"/>
      <c r="C752" s="42" t="s">
        <v>172</v>
      </c>
      <c r="D752" s="42" t="s">
        <v>171</v>
      </c>
      <c r="E752" s="43" t="s">
        <v>251</v>
      </c>
      <c r="F752" s="44" t="s">
        <v>187</v>
      </c>
      <c r="G752" s="95">
        <f>4500-7.9</f>
        <v>4492.1</v>
      </c>
      <c r="H752" s="95">
        <v>2750</v>
      </c>
    </row>
    <row r="753" spans="1:8" ht="31.5">
      <c r="A753" s="161" t="s">
        <v>490</v>
      </c>
      <c r="B753" s="49"/>
      <c r="C753" s="37" t="s">
        <v>172</v>
      </c>
      <c r="D753" s="37" t="s">
        <v>171</v>
      </c>
      <c r="E753" s="38" t="s">
        <v>80</v>
      </c>
      <c r="F753" s="39"/>
      <c r="G753" s="40">
        <f aca="true" t="shared" si="31" ref="G753:H755">G754</f>
        <v>1166.8</v>
      </c>
      <c r="H753" s="40">
        <f t="shared" si="31"/>
        <v>1166.8</v>
      </c>
    </row>
    <row r="754" spans="1:8" ht="31.5">
      <c r="A754" s="156" t="s">
        <v>491</v>
      </c>
      <c r="B754" s="46"/>
      <c r="C754" s="42" t="s">
        <v>172</v>
      </c>
      <c r="D754" s="42" t="s">
        <v>171</v>
      </c>
      <c r="E754" s="43" t="s">
        <v>81</v>
      </c>
      <c r="F754" s="44"/>
      <c r="G754" s="45">
        <f t="shared" si="31"/>
        <v>1166.8</v>
      </c>
      <c r="H754" s="45">
        <f t="shared" si="31"/>
        <v>1166.8</v>
      </c>
    </row>
    <row r="755" spans="1:8" ht="31.5">
      <c r="A755" s="155" t="s">
        <v>225</v>
      </c>
      <c r="B755" s="46"/>
      <c r="C755" s="42" t="s">
        <v>172</v>
      </c>
      <c r="D755" s="42" t="s">
        <v>171</v>
      </c>
      <c r="E755" s="43" t="s">
        <v>81</v>
      </c>
      <c r="F755" s="44" t="s">
        <v>188</v>
      </c>
      <c r="G755" s="45">
        <f t="shared" si="31"/>
        <v>1166.8</v>
      </c>
      <c r="H755" s="45">
        <f t="shared" si="31"/>
        <v>1166.8</v>
      </c>
    </row>
    <row r="756" spans="1:8" ht="31.5">
      <c r="A756" s="184" t="s">
        <v>189</v>
      </c>
      <c r="B756" s="46"/>
      <c r="C756" s="42" t="s">
        <v>172</v>
      </c>
      <c r="D756" s="42" t="s">
        <v>171</v>
      </c>
      <c r="E756" s="43" t="s">
        <v>81</v>
      </c>
      <c r="F756" s="44" t="s">
        <v>187</v>
      </c>
      <c r="G756" s="95">
        <v>1166.8</v>
      </c>
      <c r="H756" s="95">
        <v>1166.8</v>
      </c>
    </row>
    <row r="757" spans="1:8" ht="15.75">
      <c r="A757" s="190" t="s">
        <v>8</v>
      </c>
      <c r="B757" s="90"/>
      <c r="C757" s="75" t="s">
        <v>172</v>
      </c>
      <c r="D757" s="75" t="s">
        <v>157</v>
      </c>
      <c r="E757" s="76"/>
      <c r="F757" s="77"/>
      <c r="G757" s="94">
        <f>G758+G771</f>
        <v>62881.8</v>
      </c>
      <c r="H757" s="94">
        <f>H758+H771</f>
        <v>29178.5</v>
      </c>
    </row>
    <row r="758" spans="1:8" ht="31.5">
      <c r="A758" s="152" t="s">
        <v>535</v>
      </c>
      <c r="B758" s="49"/>
      <c r="C758" s="37" t="s">
        <v>172</v>
      </c>
      <c r="D758" s="37" t="s">
        <v>157</v>
      </c>
      <c r="E758" s="38" t="s">
        <v>536</v>
      </c>
      <c r="F758" s="39"/>
      <c r="G758" s="40">
        <f>G759+G762+G765+G768</f>
        <v>34136.2</v>
      </c>
      <c r="H758" s="40">
        <f>H759+H762+H765+H768</f>
        <v>0</v>
      </c>
    </row>
    <row r="759" spans="1:8" ht="15.75">
      <c r="A759" s="159" t="s">
        <v>7</v>
      </c>
      <c r="B759" s="46"/>
      <c r="C759" s="42" t="s">
        <v>172</v>
      </c>
      <c r="D759" s="42" t="s">
        <v>157</v>
      </c>
      <c r="E759" s="43" t="s">
        <v>546</v>
      </c>
      <c r="F759" s="44"/>
      <c r="G759" s="45">
        <f>G760</f>
        <v>170</v>
      </c>
      <c r="H759" s="45">
        <f>H760</f>
        <v>0</v>
      </c>
    </row>
    <row r="760" spans="1:8" ht="31.5">
      <c r="A760" s="155" t="s">
        <v>225</v>
      </c>
      <c r="B760" s="49"/>
      <c r="C760" s="42" t="s">
        <v>172</v>
      </c>
      <c r="D760" s="42" t="s">
        <v>157</v>
      </c>
      <c r="E760" s="43" t="s">
        <v>546</v>
      </c>
      <c r="F760" s="44" t="s">
        <v>188</v>
      </c>
      <c r="G760" s="45">
        <f>G761</f>
        <v>170</v>
      </c>
      <c r="H760" s="45">
        <f>H761</f>
        <v>0</v>
      </c>
    </row>
    <row r="761" spans="1:8" ht="31.5">
      <c r="A761" s="155" t="s">
        <v>189</v>
      </c>
      <c r="B761" s="49"/>
      <c r="C761" s="42" t="s">
        <v>172</v>
      </c>
      <c r="D761" s="42" t="s">
        <v>157</v>
      </c>
      <c r="E761" s="43" t="s">
        <v>546</v>
      </c>
      <c r="F761" s="44" t="s">
        <v>187</v>
      </c>
      <c r="G761" s="45">
        <v>170</v>
      </c>
      <c r="H761" s="45"/>
    </row>
    <row r="762" spans="1:8" ht="47.25">
      <c r="A762" s="159" t="s">
        <v>547</v>
      </c>
      <c r="B762" s="46"/>
      <c r="C762" s="42" t="s">
        <v>172</v>
      </c>
      <c r="D762" s="42" t="s">
        <v>157</v>
      </c>
      <c r="E762" s="43" t="s">
        <v>548</v>
      </c>
      <c r="F762" s="44"/>
      <c r="G762" s="45">
        <f>G763</f>
        <v>2500</v>
      </c>
      <c r="H762" s="45">
        <f>H763</f>
        <v>0</v>
      </c>
    </row>
    <row r="763" spans="1:8" ht="31.5">
      <c r="A763" s="155" t="s">
        <v>225</v>
      </c>
      <c r="B763" s="49"/>
      <c r="C763" s="42" t="s">
        <v>172</v>
      </c>
      <c r="D763" s="42" t="s">
        <v>157</v>
      </c>
      <c r="E763" s="43" t="s">
        <v>548</v>
      </c>
      <c r="F763" s="44" t="s">
        <v>188</v>
      </c>
      <c r="G763" s="45">
        <f>G764</f>
        <v>2500</v>
      </c>
      <c r="H763" s="45"/>
    </row>
    <row r="764" spans="1:8" ht="31.5">
      <c r="A764" s="155" t="s">
        <v>189</v>
      </c>
      <c r="B764" s="49"/>
      <c r="C764" s="42" t="s">
        <v>172</v>
      </c>
      <c r="D764" s="42" t="s">
        <v>157</v>
      </c>
      <c r="E764" s="43" t="s">
        <v>548</v>
      </c>
      <c r="F764" s="44" t="s">
        <v>187</v>
      </c>
      <c r="G764" s="45">
        <v>2500</v>
      </c>
      <c r="H764" s="45"/>
    </row>
    <row r="765" spans="1:8" ht="15.75">
      <c r="A765" s="159" t="s">
        <v>537</v>
      </c>
      <c r="B765" s="46"/>
      <c r="C765" s="42" t="s">
        <v>172</v>
      </c>
      <c r="D765" s="42" t="s">
        <v>157</v>
      </c>
      <c r="E765" s="43" t="s">
        <v>538</v>
      </c>
      <c r="F765" s="44"/>
      <c r="G765" s="45">
        <f>G766</f>
        <v>31066.199999999997</v>
      </c>
      <c r="H765" s="45">
        <f>H766</f>
        <v>0</v>
      </c>
    </row>
    <row r="766" spans="1:8" ht="31.5">
      <c r="A766" s="155" t="s">
        <v>225</v>
      </c>
      <c r="B766" s="49"/>
      <c r="C766" s="42" t="s">
        <v>172</v>
      </c>
      <c r="D766" s="42" t="s">
        <v>157</v>
      </c>
      <c r="E766" s="43" t="s">
        <v>538</v>
      </c>
      <c r="F766" s="44" t="s">
        <v>188</v>
      </c>
      <c r="G766" s="45">
        <f>G767</f>
        <v>31066.199999999997</v>
      </c>
      <c r="H766" s="45">
        <f>H767</f>
        <v>0</v>
      </c>
    </row>
    <row r="767" spans="1:8" ht="31.5">
      <c r="A767" s="155" t="s">
        <v>189</v>
      </c>
      <c r="B767" s="49"/>
      <c r="C767" s="42" t="s">
        <v>172</v>
      </c>
      <c r="D767" s="42" t="s">
        <v>157</v>
      </c>
      <c r="E767" s="43" t="s">
        <v>538</v>
      </c>
      <c r="F767" s="44" t="s">
        <v>187</v>
      </c>
      <c r="G767" s="45">
        <f>6898.4+24167.8</f>
        <v>31066.199999999997</v>
      </c>
      <c r="H767" s="45"/>
    </row>
    <row r="768" spans="1:8" ht="47.25">
      <c r="A768" s="159" t="s">
        <v>549</v>
      </c>
      <c r="B768" s="46"/>
      <c r="C768" s="42" t="s">
        <v>172</v>
      </c>
      <c r="D768" s="42" t="s">
        <v>157</v>
      </c>
      <c r="E768" s="43" t="s">
        <v>550</v>
      </c>
      <c r="F768" s="44"/>
      <c r="G768" s="45">
        <f>G769</f>
        <v>400</v>
      </c>
      <c r="H768" s="45">
        <f>H769</f>
        <v>0</v>
      </c>
    </row>
    <row r="769" spans="1:8" ht="31.5">
      <c r="A769" s="155" t="s">
        <v>225</v>
      </c>
      <c r="B769" s="49"/>
      <c r="C769" s="42" t="s">
        <v>172</v>
      </c>
      <c r="D769" s="42" t="s">
        <v>157</v>
      </c>
      <c r="E769" s="43" t="s">
        <v>550</v>
      </c>
      <c r="F769" s="44" t="s">
        <v>188</v>
      </c>
      <c r="G769" s="45">
        <f>G770</f>
        <v>400</v>
      </c>
      <c r="H769" s="45">
        <f>H770</f>
        <v>0</v>
      </c>
    </row>
    <row r="770" spans="1:8" ht="31.5">
      <c r="A770" s="155" t="s">
        <v>189</v>
      </c>
      <c r="B770" s="49"/>
      <c r="C770" s="42" t="s">
        <v>172</v>
      </c>
      <c r="D770" s="42" t="s">
        <v>157</v>
      </c>
      <c r="E770" s="43" t="s">
        <v>550</v>
      </c>
      <c r="F770" s="44" t="s">
        <v>187</v>
      </c>
      <c r="G770" s="45">
        <v>400</v>
      </c>
      <c r="H770" s="45">
        <v>0</v>
      </c>
    </row>
    <row r="771" spans="1:8" ht="31.5">
      <c r="A771" s="157" t="s">
        <v>551</v>
      </c>
      <c r="B771" s="49"/>
      <c r="C771" s="37" t="s">
        <v>172</v>
      </c>
      <c r="D771" s="37" t="s">
        <v>157</v>
      </c>
      <c r="E771" s="38" t="s">
        <v>17</v>
      </c>
      <c r="F771" s="39"/>
      <c r="G771" s="40">
        <f>G772+G775+G780</f>
        <v>28745.600000000002</v>
      </c>
      <c r="H771" s="40">
        <f>H772+H775+H780</f>
        <v>29178.5</v>
      </c>
    </row>
    <row r="772" spans="1:8" ht="15.75">
      <c r="A772" s="156" t="s">
        <v>105</v>
      </c>
      <c r="B772" s="49"/>
      <c r="C772" s="42" t="s">
        <v>172</v>
      </c>
      <c r="D772" s="42" t="s">
        <v>157</v>
      </c>
      <c r="E772" s="43" t="s">
        <v>552</v>
      </c>
      <c r="F772" s="44"/>
      <c r="G772" s="45">
        <f>G773</f>
        <v>7577.7</v>
      </c>
      <c r="H772" s="45">
        <f>H773</f>
        <v>7880.8</v>
      </c>
    </row>
    <row r="773" spans="1:8" ht="31.5">
      <c r="A773" s="155" t="s">
        <v>262</v>
      </c>
      <c r="B773" s="49"/>
      <c r="C773" s="42" t="s">
        <v>172</v>
      </c>
      <c r="D773" s="42" t="s">
        <v>157</v>
      </c>
      <c r="E773" s="43" t="s">
        <v>552</v>
      </c>
      <c r="F773" s="44" t="s">
        <v>178</v>
      </c>
      <c r="G773" s="45">
        <f>G774</f>
        <v>7577.7</v>
      </c>
      <c r="H773" s="45">
        <f>H774</f>
        <v>7880.8</v>
      </c>
    </row>
    <row r="774" spans="1:8" ht="15.75">
      <c r="A774" s="155" t="s">
        <v>197</v>
      </c>
      <c r="B774" s="49"/>
      <c r="C774" s="42" t="s">
        <v>172</v>
      </c>
      <c r="D774" s="42" t="s">
        <v>157</v>
      </c>
      <c r="E774" s="43" t="s">
        <v>552</v>
      </c>
      <c r="F774" s="44" t="s">
        <v>196</v>
      </c>
      <c r="G774" s="45">
        <v>7577.7</v>
      </c>
      <c r="H774" s="45">
        <v>7880.8</v>
      </c>
    </row>
    <row r="775" spans="1:8" ht="15.75">
      <c r="A775" s="156" t="s">
        <v>7</v>
      </c>
      <c r="B775" s="49"/>
      <c r="C775" s="42" t="s">
        <v>172</v>
      </c>
      <c r="D775" s="42" t="s">
        <v>157</v>
      </c>
      <c r="E775" s="43" t="s">
        <v>355</v>
      </c>
      <c r="F775" s="44"/>
      <c r="G775" s="45">
        <f>G776+G778</f>
        <v>4461.5</v>
      </c>
      <c r="H775" s="45">
        <f>H776+H778</f>
        <v>4461.5</v>
      </c>
    </row>
    <row r="776" spans="1:8" ht="31.5">
      <c r="A776" s="155" t="s">
        <v>225</v>
      </c>
      <c r="B776" s="49"/>
      <c r="C776" s="42" t="s">
        <v>172</v>
      </c>
      <c r="D776" s="42" t="s">
        <v>157</v>
      </c>
      <c r="E776" s="43" t="s">
        <v>355</v>
      </c>
      <c r="F776" s="44" t="s">
        <v>188</v>
      </c>
      <c r="G776" s="45">
        <f>G777</f>
        <v>1138.7</v>
      </c>
      <c r="H776" s="45">
        <f>H777</f>
        <v>1138.7</v>
      </c>
    </row>
    <row r="777" spans="1:8" ht="31.5">
      <c r="A777" s="155" t="s">
        <v>189</v>
      </c>
      <c r="B777" s="49"/>
      <c r="C777" s="42" t="s">
        <v>172</v>
      </c>
      <c r="D777" s="42" t="s">
        <v>157</v>
      </c>
      <c r="E777" s="43" t="s">
        <v>355</v>
      </c>
      <c r="F777" s="44" t="s">
        <v>187</v>
      </c>
      <c r="G777" s="45">
        <v>1138.7</v>
      </c>
      <c r="H777" s="45">
        <v>1138.7</v>
      </c>
    </row>
    <row r="778" spans="1:8" ht="31.5">
      <c r="A778" s="155" t="s">
        <v>262</v>
      </c>
      <c r="B778" s="49"/>
      <c r="C778" s="42" t="s">
        <v>172</v>
      </c>
      <c r="D778" s="42" t="s">
        <v>157</v>
      </c>
      <c r="E778" s="43" t="s">
        <v>355</v>
      </c>
      <c r="F778" s="44" t="s">
        <v>178</v>
      </c>
      <c r="G778" s="45">
        <f>G779</f>
        <v>3322.8</v>
      </c>
      <c r="H778" s="45">
        <f>H779</f>
        <v>3322.8</v>
      </c>
    </row>
    <row r="779" spans="1:8" ht="15.75">
      <c r="A779" s="155" t="s">
        <v>197</v>
      </c>
      <c r="B779" s="49"/>
      <c r="C779" s="42" t="s">
        <v>172</v>
      </c>
      <c r="D779" s="42" t="s">
        <v>157</v>
      </c>
      <c r="E779" s="43" t="s">
        <v>355</v>
      </c>
      <c r="F779" s="44" t="s">
        <v>196</v>
      </c>
      <c r="G779" s="45">
        <v>3322.8</v>
      </c>
      <c r="H779" s="45">
        <v>3322.8</v>
      </c>
    </row>
    <row r="780" spans="1:8" ht="15.75">
      <c r="A780" s="156" t="s">
        <v>553</v>
      </c>
      <c r="B780" s="49"/>
      <c r="C780" s="42" t="s">
        <v>172</v>
      </c>
      <c r="D780" s="42" t="s">
        <v>157</v>
      </c>
      <c r="E780" s="43" t="s">
        <v>554</v>
      </c>
      <c r="F780" s="44"/>
      <c r="G780" s="45">
        <f>G781</f>
        <v>16706.4</v>
      </c>
      <c r="H780" s="45">
        <f>H781</f>
        <v>16836.2</v>
      </c>
    </row>
    <row r="781" spans="1:8" ht="31.5">
      <c r="A781" s="139" t="s">
        <v>225</v>
      </c>
      <c r="B781" s="129"/>
      <c r="C781" s="42" t="s">
        <v>172</v>
      </c>
      <c r="D781" s="42" t="s">
        <v>157</v>
      </c>
      <c r="E781" s="43" t="s">
        <v>554</v>
      </c>
      <c r="F781" s="44" t="s">
        <v>188</v>
      </c>
      <c r="G781" s="45">
        <f>G782</f>
        <v>16706.4</v>
      </c>
      <c r="H781" s="45">
        <f>H782</f>
        <v>16836.2</v>
      </c>
    </row>
    <row r="782" spans="1:8" ht="31.5">
      <c r="A782" s="139" t="s">
        <v>189</v>
      </c>
      <c r="B782" s="129"/>
      <c r="C782" s="42" t="s">
        <v>172</v>
      </c>
      <c r="D782" s="42" t="s">
        <v>157</v>
      </c>
      <c r="E782" s="43" t="s">
        <v>554</v>
      </c>
      <c r="F782" s="44" t="s">
        <v>187</v>
      </c>
      <c r="G782" s="45">
        <f>3245.2+11843.2+1618</f>
        <v>16706.4</v>
      </c>
      <c r="H782" s="45">
        <f>3375+11843.2+1618</f>
        <v>16836.2</v>
      </c>
    </row>
    <row r="783" spans="1:8" ht="18" customHeight="1">
      <c r="A783" s="191" t="s">
        <v>591</v>
      </c>
      <c r="B783" s="129"/>
      <c r="C783" s="37" t="s">
        <v>172</v>
      </c>
      <c r="D783" s="37" t="s">
        <v>172</v>
      </c>
      <c r="E783" s="38"/>
      <c r="F783" s="39"/>
      <c r="G783" s="40">
        <f aca="true" t="shared" si="32" ref="G783:H787">G784</f>
        <v>7872.5</v>
      </c>
      <c r="H783" s="40">
        <f t="shared" si="32"/>
        <v>0</v>
      </c>
    </row>
    <row r="784" spans="1:8" ht="34.5" customHeight="1">
      <c r="A784" s="192" t="s">
        <v>509</v>
      </c>
      <c r="B784" s="129"/>
      <c r="C784" s="37" t="s">
        <v>172</v>
      </c>
      <c r="D784" s="37" t="s">
        <v>172</v>
      </c>
      <c r="E784" s="38" t="s">
        <v>499</v>
      </c>
      <c r="F784" s="39"/>
      <c r="G784" s="40">
        <f t="shared" si="32"/>
        <v>7872.5</v>
      </c>
      <c r="H784" s="40">
        <f t="shared" si="32"/>
        <v>0</v>
      </c>
    </row>
    <row r="785" spans="1:8" ht="31.5">
      <c r="A785" s="141" t="s">
        <v>590</v>
      </c>
      <c r="B785" s="49"/>
      <c r="C785" s="37" t="s">
        <v>172</v>
      </c>
      <c r="D785" s="37" t="s">
        <v>172</v>
      </c>
      <c r="E785" s="38" t="s">
        <v>277</v>
      </c>
      <c r="F785" s="44"/>
      <c r="G785" s="45">
        <f t="shared" si="32"/>
        <v>7872.5</v>
      </c>
      <c r="H785" s="45">
        <f t="shared" si="32"/>
        <v>0</v>
      </c>
    </row>
    <row r="786" spans="1:8" ht="47.25">
      <c r="A786" s="156" t="s">
        <v>595</v>
      </c>
      <c r="B786" s="91"/>
      <c r="C786" s="42" t="s">
        <v>172</v>
      </c>
      <c r="D786" s="42" t="s">
        <v>172</v>
      </c>
      <c r="E786" s="43" t="s">
        <v>594</v>
      </c>
      <c r="F786" s="44"/>
      <c r="G786" s="45">
        <f t="shared" si="32"/>
        <v>7872.5</v>
      </c>
      <c r="H786" s="45">
        <f t="shared" si="32"/>
        <v>0</v>
      </c>
    </row>
    <row r="787" spans="1:8" ht="31.5">
      <c r="A787" s="163" t="s">
        <v>226</v>
      </c>
      <c r="B787" s="46"/>
      <c r="C787" s="42" t="s">
        <v>172</v>
      </c>
      <c r="D787" s="42" t="s">
        <v>172</v>
      </c>
      <c r="E787" s="43" t="s">
        <v>594</v>
      </c>
      <c r="F787" s="44" t="s">
        <v>199</v>
      </c>
      <c r="G787" s="45">
        <f t="shared" si="32"/>
        <v>7872.5</v>
      </c>
      <c r="H787" s="45">
        <f t="shared" si="32"/>
        <v>0</v>
      </c>
    </row>
    <row r="788" spans="1:8" ht="15.75">
      <c r="A788" s="175" t="s">
        <v>179</v>
      </c>
      <c r="B788" s="41"/>
      <c r="C788" s="42" t="s">
        <v>172</v>
      </c>
      <c r="D788" s="42" t="s">
        <v>172</v>
      </c>
      <c r="E788" s="43" t="s">
        <v>594</v>
      </c>
      <c r="F788" s="44" t="s">
        <v>200</v>
      </c>
      <c r="G788" s="45">
        <f>7864.6+7.9</f>
        <v>7872.5</v>
      </c>
      <c r="H788" s="45">
        <v>0</v>
      </c>
    </row>
    <row r="789" spans="1:8" ht="15.75">
      <c r="A789" s="193" t="s">
        <v>307</v>
      </c>
      <c r="B789" s="73"/>
      <c r="C789" s="99"/>
      <c r="D789" s="99"/>
      <c r="E789" s="100"/>
      <c r="F789" s="101"/>
      <c r="G789" s="102">
        <v>20744.3</v>
      </c>
      <c r="H789" s="102">
        <v>42391.1</v>
      </c>
    </row>
    <row r="790" spans="1:8" ht="15.75">
      <c r="A790" s="92" t="s">
        <v>186</v>
      </c>
      <c r="B790" s="93"/>
      <c r="C790" s="93"/>
      <c r="D790" s="93"/>
      <c r="E790" s="93"/>
      <c r="F790" s="93"/>
      <c r="G790" s="66">
        <f>G17+G193+G223+G242+G429+G629+G649+G697+G711+G789</f>
        <v>1462630.417</v>
      </c>
      <c r="H790" s="66">
        <f>H17+H193+H223+H242+H429+H629+H649+H697+H711+H789</f>
        <v>1338768.6920000003</v>
      </c>
    </row>
    <row r="793" spans="7:8" ht="15.75">
      <c r="G793" s="103"/>
      <c r="H793" s="103"/>
    </row>
    <row r="794" spans="7:8" ht="15.75">
      <c r="G794" s="103"/>
      <c r="H794" s="103"/>
    </row>
  </sheetData>
  <sheetProtection/>
  <autoFilter ref="A16:H790"/>
  <mergeCells count="11">
    <mergeCell ref="E8:H8"/>
    <mergeCell ref="D9:H9"/>
    <mergeCell ref="D10:H10"/>
    <mergeCell ref="E11:H11"/>
    <mergeCell ref="A13:H13"/>
    <mergeCell ref="E1:H1"/>
    <mergeCell ref="E2:H2"/>
    <mergeCell ref="D3:H3"/>
    <mergeCell ref="D4:H4"/>
    <mergeCell ref="E5:H5"/>
    <mergeCell ref="E7:H7"/>
  </mergeCells>
  <printOptions/>
  <pageMargins left="0.7086614173228347" right="0.7086614173228347" top="0.7480314960629921" bottom="0.7480314960629921" header="0.31496062992125984" footer="0.31496062992125984"/>
  <pageSetup fitToHeight="13" fitToWidth="1" horizontalDpi="600" verticalDpi="600" orientation="portrait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Q784"/>
  <sheetViews>
    <sheetView view="pageBreakPreview" zoomScale="60" zoomScalePageLayoutView="0" workbookViewId="0" topLeftCell="A1">
      <selection activeCell="E2" sqref="E2"/>
    </sheetView>
  </sheetViews>
  <sheetFormatPr defaultColWidth="9.00390625" defaultRowHeight="12.75"/>
  <cols>
    <col min="1" max="1" width="89.125" style="194" customWidth="1"/>
    <col min="2" max="3" width="6.25390625" style="20" customWidth="1"/>
    <col min="4" max="4" width="6.00390625" style="20" customWidth="1"/>
    <col min="5" max="5" width="16.375" style="20" customWidth="1"/>
    <col min="6" max="6" width="7.125" style="20" customWidth="1"/>
    <col min="7" max="9" width="15.625" style="104" customWidth="1"/>
    <col min="10" max="12" width="15.00390625" style="104" customWidth="1"/>
    <col min="13" max="16384" width="9.125" style="28" customWidth="1"/>
  </cols>
  <sheetData>
    <row r="1" spans="1:12" s="9" customFormat="1" ht="15.75">
      <c r="A1" s="150"/>
      <c r="E1" s="298" t="s">
        <v>617</v>
      </c>
      <c r="F1" s="299"/>
      <c r="G1" s="299"/>
      <c r="H1" s="299"/>
      <c r="I1" s="299"/>
      <c r="J1" s="299"/>
      <c r="K1" s="292"/>
      <c r="L1" s="292"/>
    </row>
    <row r="2" spans="1:6" s="9" customFormat="1" ht="15.75">
      <c r="A2" s="150"/>
      <c r="B2" s="266"/>
      <c r="C2" s="266"/>
      <c r="D2" s="266"/>
      <c r="E2" s="26"/>
      <c r="F2" s="266"/>
    </row>
    <row r="3" spans="1:12" s="11" customFormat="1" ht="15.75">
      <c r="A3" s="297" t="s">
        <v>411</v>
      </c>
      <c r="B3" s="297"/>
      <c r="C3" s="297"/>
      <c r="D3" s="297"/>
      <c r="E3" s="297"/>
      <c r="F3" s="297"/>
      <c r="G3" s="297"/>
      <c r="H3" s="297"/>
      <c r="I3" s="297"/>
      <c r="J3" s="297"/>
      <c r="K3" s="300"/>
      <c r="L3" s="300"/>
    </row>
    <row r="4" spans="1:12" s="11" customFormat="1" ht="15.75">
      <c r="A4" s="10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s="9" customFormat="1" ht="63">
      <c r="A5" s="69" t="s">
        <v>145</v>
      </c>
      <c r="B5" s="69" t="s">
        <v>146</v>
      </c>
      <c r="C5" s="69" t="s">
        <v>147</v>
      </c>
      <c r="D5" s="69" t="s">
        <v>148</v>
      </c>
      <c r="E5" s="69" t="s">
        <v>144</v>
      </c>
      <c r="F5" s="69" t="s">
        <v>149</v>
      </c>
      <c r="G5" s="23" t="s">
        <v>601</v>
      </c>
      <c r="H5" s="23" t="s">
        <v>602</v>
      </c>
      <c r="I5" s="23" t="s">
        <v>603</v>
      </c>
      <c r="J5" s="23" t="s">
        <v>604</v>
      </c>
      <c r="K5" s="23" t="s">
        <v>605</v>
      </c>
      <c r="L5" s="23" t="s">
        <v>606</v>
      </c>
    </row>
    <row r="6" spans="1:12" s="29" customFormat="1" ht="15.75">
      <c r="A6" s="130">
        <v>1</v>
      </c>
      <c r="B6" s="70">
        <v>2</v>
      </c>
      <c r="C6" s="70">
        <v>3</v>
      </c>
      <c r="D6" s="70">
        <v>4</v>
      </c>
      <c r="E6" s="70">
        <v>5</v>
      </c>
      <c r="F6" s="70">
        <v>6</v>
      </c>
      <c r="G6" s="70" t="s">
        <v>132</v>
      </c>
      <c r="H6" s="70" t="s">
        <v>301</v>
      </c>
      <c r="I6" s="70" t="s">
        <v>608</v>
      </c>
      <c r="J6" s="70" t="s">
        <v>127</v>
      </c>
      <c r="K6" s="70" t="s">
        <v>155</v>
      </c>
      <c r="L6" s="70" t="s">
        <v>164</v>
      </c>
    </row>
    <row r="7" spans="1:12" s="14" customFormat="1" ht="15.75">
      <c r="A7" s="151" t="s">
        <v>447</v>
      </c>
      <c r="B7" s="146" t="s">
        <v>177</v>
      </c>
      <c r="C7" s="147"/>
      <c r="D7" s="147"/>
      <c r="E7" s="148"/>
      <c r="F7" s="147"/>
      <c r="G7" s="149">
        <f aca="true" t="shared" si="0" ref="G7:L7">G8+G101+G109+G141+G176</f>
        <v>94384.2</v>
      </c>
      <c r="H7" s="149">
        <f>H8+H101+H109+H141+H176</f>
        <v>94384.2</v>
      </c>
      <c r="I7" s="149">
        <f t="shared" si="0"/>
        <v>0</v>
      </c>
      <c r="J7" s="149">
        <f t="shared" si="0"/>
        <v>96173.278</v>
      </c>
      <c r="K7" s="149">
        <f>K8+K101+K109+K141+K176</f>
        <v>96173.278</v>
      </c>
      <c r="L7" s="149">
        <f t="shared" si="0"/>
        <v>0</v>
      </c>
    </row>
    <row r="8" spans="1:12" s="14" customFormat="1" ht="15.75">
      <c r="A8" s="152" t="s">
        <v>131</v>
      </c>
      <c r="B8" s="49"/>
      <c r="C8" s="37" t="s">
        <v>156</v>
      </c>
      <c r="D8" s="42"/>
      <c r="E8" s="43" t="s">
        <v>175</v>
      </c>
      <c r="F8" s="42"/>
      <c r="G8" s="40">
        <f aca="true" t="shared" si="1" ref="G8:L8">G9+G14+G55+G50</f>
        <v>84387.2</v>
      </c>
      <c r="H8" s="40">
        <f>H9+H14+H55+H50</f>
        <v>84387.2</v>
      </c>
      <c r="I8" s="40">
        <f t="shared" si="1"/>
        <v>0</v>
      </c>
      <c r="J8" s="40">
        <f t="shared" si="1"/>
        <v>85898.778</v>
      </c>
      <c r="K8" s="40">
        <f>K9+K14+K55+K50</f>
        <v>85898.778</v>
      </c>
      <c r="L8" s="40">
        <f t="shared" si="1"/>
        <v>0</v>
      </c>
    </row>
    <row r="9" spans="1:12" s="14" customFormat="1" ht="31.5">
      <c r="A9" s="152" t="s">
        <v>205</v>
      </c>
      <c r="B9" s="49"/>
      <c r="C9" s="37" t="s">
        <v>156</v>
      </c>
      <c r="D9" s="37" t="s">
        <v>171</v>
      </c>
      <c r="E9" s="43"/>
      <c r="F9" s="51"/>
      <c r="G9" s="40">
        <f aca="true" t="shared" si="2" ref="G9:L12">G10</f>
        <v>3712.5</v>
      </c>
      <c r="H9" s="40">
        <f t="shared" si="2"/>
        <v>3712.5</v>
      </c>
      <c r="I9" s="40">
        <f t="shared" si="2"/>
        <v>0</v>
      </c>
      <c r="J9" s="40">
        <f t="shared" si="2"/>
        <v>3860.9</v>
      </c>
      <c r="K9" s="40">
        <f t="shared" si="2"/>
        <v>3860.9</v>
      </c>
      <c r="L9" s="40">
        <f t="shared" si="2"/>
        <v>0</v>
      </c>
    </row>
    <row r="10" spans="1:12" s="14" customFormat="1" ht="31.5">
      <c r="A10" s="152" t="s">
        <v>419</v>
      </c>
      <c r="B10" s="49"/>
      <c r="C10" s="37" t="s">
        <v>156</v>
      </c>
      <c r="D10" s="37" t="s">
        <v>171</v>
      </c>
      <c r="E10" s="38" t="s">
        <v>41</v>
      </c>
      <c r="F10" s="51"/>
      <c r="G10" s="40">
        <f t="shared" si="2"/>
        <v>3712.5</v>
      </c>
      <c r="H10" s="40">
        <f t="shared" si="2"/>
        <v>3712.5</v>
      </c>
      <c r="I10" s="40">
        <f t="shared" si="2"/>
        <v>0</v>
      </c>
      <c r="J10" s="40">
        <f t="shared" si="2"/>
        <v>3860.9</v>
      </c>
      <c r="K10" s="40">
        <f t="shared" si="2"/>
        <v>3860.9</v>
      </c>
      <c r="L10" s="40">
        <f t="shared" si="2"/>
        <v>0</v>
      </c>
    </row>
    <row r="11" spans="1:12" s="14" customFormat="1" ht="15.75">
      <c r="A11" s="153" t="s">
        <v>114</v>
      </c>
      <c r="B11" s="49"/>
      <c r="C11" s="42" t="s">
        <v>156</v>
      </c>
      <c r="D11" s="42" t="s">
        <v>171</v>
      </c>
      <c r="E11" s="43" t="s">
        <v>42</v>
      </c>
      <c r="F11" s="51"/>
      <c r="G11" s="45">
        <f t="shared" si="2"/>
        <v>3712.5</v>
      </c>
      <c r="H11" s="45">
        <f t="shared" si="2"/>
        <v>3712.5</v>
      </c>
      <c r="I11" s="45">
        <f t="shared" si="2"/>
        <v>0</v>
      </c>
      <c r="J11" s="45">
        <f t="shared" si="2"/>
        <v>3860.9</v>
      </c>
      <c r="K11" s="45">
        <f t="shared" si="2"/>
        <v>3860.9</v>
      </c>
      <c r="L11" s="45">
        <f t="shared" si="2"/>
        <v>0</v>
      </c>
    </row>
    <row r="12" spans="1:12" s="14" customFormat="1" ht="47.25">
      <c r="A12" s="154" t="s">
        <v>115</v>
      </c>
      <c r="B12" s="49"/>
      <c r="C12" s="42" t="s">
        <v>156</v>
      </c>
      <c r="D12" s="42" t="s">
        <v>171</v>
      </c>
      <c r="E12" s="43" t="s">
        <v>42</v>
      </c>
      <c r="F12" s="44" t="s">
        <v>198</v>
      </c>
      <c r="G12" s="45">
        <f t="shared" si="2"/>
        <v>3712.5</v>
      </c>
      <c r="H12" s="45">
        <f t="shared" si="2"/>
        <v>3712.5</v>
      </c>
      <c r="I12" s="45">
        <f t="shared" si="2"/>
        <v>0</v>
      </c>
      <c r="J12" s="45">
        <f t="shared" si="2"/>
        <v>3860.9</v>
      </c>
      <c r="K12" s="45">
        <f t="shared" si="2"/>
        <v>3860.9</v>
      </c>
      <c r="L12" s="45">
        <f t="shared" si="2"/>
        <v>0</v>
      </c>
    </row>
    <row r="13" spans="1:12" s="14" customFormat="1" ht="15.75">
      <c r="A13" s="155" t="s">
        <v>193</v>
      </c>
      <c r="B13" s="49"/>
      <c r="C13" s="42" t="s">
        <v>156</v>
      </c>
      <c r="D13" s="42" t="s">
        <v>171</v>
      </c>
      <c r="E13" s="43" t="s">
        <v>42</v>
      </c>
      <c r="F13" s="44" t="s">
        <v>194</v>
      </c>
      <c r="G13" s="45">
        <v>3712.5</v>
      </c>
      <c r="H13" s="45">
        <v>3712.5</v>
      </c>
      <c r="I13" s="45">
        <f>G13-H13</f>
        <v>0</v>
      </c>
      <c r="J13" s="45">
        <v>3860.9</v>
      </c>
      <c r="K13" s="45">
        <v>3860.9</v>
      </c>
      <c r="L13" s="45">
        <f>J13-K13</f>
        <v>0</v>
      </c>
    </row>
    <row r="14" spans="1:12" s="14" customFormat="1" ht="31.5">
      <c r="A14" s="152" t="s">
        <v>204</v>
      </c>
      <c r="B14" s="46"/>
      <c r="C14" s="37" t="s">
        <v>156</v>
      </c>
      <c r="D14" s="37" t="s">
        <v>170</v>
      </c>
      <c r="E14" s="38" t="s">
        <v>175</v>
      </c>
      <c r="F14" s="39"/>
      <c r="G14" s="40">
        <f aca="true" t="shared" si="3" ref="G14:L14">G15+G26+G22</f>
        <v>51698.8</v>
      </c>
      <c r="H14" s="40">
        <f>H15+H26+H22</f>
        <v>51698.8</v>
      </c>
      <c r="I14" s="40">
        <f t="shared" si="3"/>
        <v>0</v>
      </c>
      <c r="J14" s="40">
        <f t="shared" si="3"/>
        <v>53622.778000000006</v>
      </c>
      <c r="K14" s="40">
        <f>K15+K26+K22</f>
        <v>53622.778000000006</v>
      </c>
      <c r="L14" s="40">
        <f t="shared" si="3"/>
        <v>0</v>
      </c>
    </row>
    <row r="15" spans="1:12" s="16" customFormat="1" ht="31.5">
      <c r="A15" s="152" t="s">
        <v>428</v>
      </c>
      <c r="B15" s="49"/>
      <c r="C15" s="37" t="s">
        <v>156</v>
      </c>
      <c r="D15" s="37" t="s">
        <v>170</v>
      </c>
      <c r="E15" s="38" t="s">
        <v>43</v>
      </c>
      <c r="F15" s="39"/>
      <c r="G15" s="40">
        <f aca="true" t="shared" si="4" ref="G15:L15">G16+G19</f>
        <v>1175.5</v>
      </c>
      <c r="H15" s="40">
        <f>H16+H19</f>
        <v>1175.5</v>
      </c>
      <c r="I15" s="40">
        <f t="shared" si="4"/>
        <v>0</v>
      </c>
      <c r="J15" s="40">
        <f t="shared" si="4"/>
        <v>1175.5</v>
      </c>
      <c r="K15" s="40">
        <f>K16+K19</f>
        <v>1175.5</v>
      </c>
      <c r="L15" s="40">
        <f t="shared" si="4"/>
        <v>0</v>
      </c>
    </row>
    <row r="16" spans="1:12" s="14" customFormat="1" ht="15.75">
      <c r="A16" s="153" t="s">
        <v>114</v>
      </c>
      <c r="B16" s="46"/>
      <c r="C16" s="42" t="s">
        <v>156</v>
      </c>
      <c r="D16" s="42" t="s">
        <v>170</v>
      </c>
      <c r="E16" s="43" t="s">
        <v>44</v>
      </c>
      <c r="F16" s="44"/>
      <c r="G16" s="45">
        <f aca="true" t="shared" si="5" ref="G16:L16">G17</f>
        <v>1140</v>
      </c>
      <c r="H16" s="45">
        <f t="shared" si="5"/>
        <v>1140</v>
      </c>
      <c r="I16" s="45">
        <f t="shared" si="5"/>
        <v>0</v>
      </c>
      <c r="J16" s="45">
        <f t="shared" si="5"/>
        <v>1140</v>
      </c>
      <c r="K16" s="45">
        <f t="shared" si="5"/>
        <v>1140</v>
      </c>
      <c r="L16" s="45">
        <f t="shared" si="5"/>
        <v>0</v>
      </c>
    </row>
    <row r="17" spans="1:12" s="14" customFormat="1" ht="31.5">
      <c r="A17" s="155" t="s">
        <v>225</v>
      </c>
      <c r="B17" s="46"/>
      <c r="C17" s="42" t="s">
        <v>156</v>
      </c>
      <c r="D17" s="42" t="s">
        <v>170</v>
      </c>
      <c r="E17" s="43" t="s">
        <v>44</v>
      </c>
      <c r="F17" s="44" t="s">
        <v>188</v>
      </c>
      <c r="G17" s="45">
        <f aca="true" t="shared" si="6" ref="G17:L17">SUM(G18)</f>
        <v>1140</v>
      </c>
      <c r="H17" s="45">
        <f t="shared" si="6"/>
        <v>1140</v>
      </c>
      <c r="I17" s="45">
        <f t="shared" si="6"/>
        <v>0</v>
      </c>
      <c r="J17" s="45">
        <f t="shared" si="6"/>
        <v>1140</v>
      </c>
      <c r="K17" s="45">
        <f t="shared" si="6"/>
        <v>1140</v>
      </c>
      <c r="L17" s="45">
        <f t="shared" si="6"/>
        <v>0</v>
      </c>
    </row>
    <row r="18" spans="1:12" s="14" customFormat="1" ht="31.5">
      <c r="A18" s="155" t="s">
        <v>189</v>
      </c>
      <c r="B18" s="46"/>
      <c r="C18" s="42" t="s">
        <v>156</v>
      </c>
      <c r="D18" s="42" t="s">
        <v>170</v>
      </c>
      <c r="E18" s="43" t="s">
        <v>44</v>
      </c>
      <c r="F18" s="44" t="s">
        <v>187</v>
      </c>
      <c r="G18" s="45">
        <v>1140</v>
      </c>
      <c r="H18" s="45">
        <v>1140</v>
      </c>
      <c r="I18" s="45">
        <f>G18-H18</f>
        <v>0</v>
      </c>
      <c r="J18" s="45">
        <v>1140</v>
      </c>
      <c r="K18" s="45">
        <v>1140</v>
      </c>
      <c r="L18" s="45">
        <f>J18-K18</f>
        <v>0</v>
      </c>
    </row>
    <row r="19" spans="1:12" s="14" customFormat="1" ht="15.75">
      <c r="A19" s="156" t="s">
        <v>116</v>
      </c>
      <c r="B19" s="46"/>
      <c r="C19" s="42" t="s">
        <v>156</v>
      </c>
      <c r="D19" s="42" t="s">
        <v>170</v>
      </c>
      <c r="E19" s="58" t="s">
        <v>45</v>
      </c>
      <c r="F19" s="44"/>
      <c r="G19" s="45">
        <f aca="true" t="shared" si="7" ref="G19:L20">G20</f>
        <v>35.5</v>
      </c>
      <c r="H19" s="45">
        <f t="shared" si="7"/>
        <v>35.5</v>
      </c>
      <c r="I19" s="45">
        <f t="shared" si="7"/>
        <v>0</v>
      </c>
      <c r="J19" s="45">
        <f t="shared" si="7"/>
        <v>35.5</v>
      </c>
      <c r="K19" s="45">
        <f t="shared" si="7"/>
        <v>35.5</v>
      </c>
      <c r="L19" s="45">
        <f t="shared" si="7"/>
        <v>0</v>
      </c>
    </row>
    <row r="20" spans="1:12" s="14" customFormat="1" ht="31.5">
      <c r="A20" s="155" t="s">
        <v>225</v>
      </c>
      <c r="B20" s="46"/>
      <c r="C20" s="42" t="s">
        <v>156</v>
      </c>
      <c r="D20" s="42" t="s">
        <v>170</v>
      </c>
      <c r="E20" s="58" t="s">
        <v>45</v>
      </c>
      <c r="F20" s="44" t="s">
        <v>188</v>
      </c>
      <c r="G20" s="45">
        <f t="shared" si="7"/>
        <v>35.5</v>
      </c>
      <c r="H20" s="45">
        <f t="shared" si="7"/>
        <v>35.5</v>
      </c>
      <c r="I20" s="45">
        <f t="shared" si="7"/>
        <v>0</v>
      </c>
      <c r="J20" s="45">
        <f t="shared" si="7"/>
        <v>35.5</v>
      </c>
      <c r="K20" s="45">
        <f t="shared" si="7"/>
        <v>35.5</v>
      </c>
      <c r="L20" s="45">
        <f t="shared" si="7"/>
        <v>0</v>
      </c>
    </row>
    <row r="21" spans="1:12" s="14" customFormat="1" ht="31.5">
      <c r="A21" s="155" t="s">
        <v>189</v>
      </c>
      <c r="B21" s="41"/>
      <c r="C21" s="42" t="s">
        <v>156</v>
      </c>
      <c r="D21" s="42" t="s">
        <v>170</v>
      </c>
      <c r="E21" s="58" t="s">
        <v>45</v>
      </c>
      <c r="F21" s="44" t="s">
        <v>187</v>
      </c>
      <c r="G21" s="45">
        <v>35.5</v>
      </c>
      <c r="H21" s="45">
        <v>35.5</v>
      </c>
      <c r="I21" s="45">
        <f>G21-H21</f>
        <v>0</v>
      </c>
      <c r="J21" s="45">
        <v>35.5</v>
      </c>
      <c r="K21" s="45">
        <v>35.5</v>
      </c>
      <c r="L21" s="45">
        <f>J21-K21</f>
        <v>0</v>
      </c>
    </row>
    <row r="22" spans="1:12" s="14" customFormat="1" ht="47.25">
      <c r="A22" s="157" t="s">
        <v>417</v>
      </c>
      <c r="B22" s="36"/>
      <c r="C22" s="37" t="s">
        <v>156</v>
      </c>
      <c r="D22" s="37" t="s">
        <v>170</v>
      </c>
      <c r="E22" s="38" t="s">
        <v>13</v>
      </c>
      <c r="F22" s="39"/>
      <c r="G22" s="40">
        <f aca="true" t="shared" si="8" ref="G22:L24">G23</f>
        <v>35</v>
      </c>
      <c r="H22" s="40">
        <f t="shared" si="8"/>
        <v>35</v>
      </c>
      <c r="I22" s="40">
        <f t="shared" si="8"/>
        <v>0</v>
      </c>
      <c r="J22" s="40">
        <f t="shared" si="8"/>
        <v>35</v>
      </c>
      <c r="K22" s="40">
        <f t="shared" si="8"/>
        <v>35</v>
      </c>
      <c r="L22" s="40">
        <f t="shared" si="8"/>
        <v>0</v>
      </c>
    </row>
    <row r="23" spans="1:12" s="14" customFormat="1" ht="15.75">
      <c r="A23" s="156" t="s">
        <v>121</v>
      </c>
      <c r="B23" s="46"/>
      <c r="C23" s="42" t="s">
        <v>156</v>
      </c>
      <c r="D23" s="42" t="s">
        <v>170</v>
      </c>
      <c r="E23" s="58" t="s">
        <v>276</v>
      </c>
      <c r="F23" s="44"/>
      <c r="G23" s="45">
        <f t="shared" si="8"/>
        <v>35</v>
      </c>
      <c r="H23" s="45">
        <f t="shared" si="8"/>
        <v>35</v>
      </c>
      <c r="I23" s="45">
        <f t="shared" si="8"/>
        <v>0</v>
      </c>
      <c r="J23" s="45">
        <f t="shared" si="8"/>
        <v>35</v>
      </c>
      <c r="K23" s="45">
        <f t="shared" si="8"/>
        <v>35</v>
      </c>
      <c r="L23" s="45">
        <f t="shared" si="8"/>
        <v>0</v>
      </c>
    </row>
    <row r="24" spans="1:12" s="14" customFormat="1" ht="31.5">
      <c r="A24" s="155" t="s">
        <v>225</v>
      </c>
      <c r="B24" s="46"/>
      <c r="C24" s="42" t="s">
        <v>156</v>
      </c>
      <c r="D24" s="42" t="s">
        <v>170</v>
      </c>
      <c r="E24" s="58" t="s">
        <v>276</v>
      </c>
      <c r="F24" s="44" t="s">
        <v>188</v>
      </c>
      <c r="G24" s="45">
        <f t="shared" si="8"/>
        <v>35</v>
      </c>
      <c r="H24" s="45">
        <f t="shared" si="8"/>
        <v>35</v>
      </c>
      <c r="I24" s="45">
        <f t="shared" si="8"/>
        <v>0</v>
      </c>
      <c r="J24" s="45">
        <f t="shared" si="8"/>
        <v>35</v>
      </c>
      <c r="K24" s="45">
        <f t="shared" si="8"/>
        <v>35</v>
      </c>
      <c r="L24" s="45">
        <f t="shared" si="8"/>
        <v>0</v>
      </c>
    </row>
    <row r="25" spans="1:12" s="14" customFormat="1" ht="31.5">
      <c r="A25" s="155" t="s">
        <v>189</v>
      </c>
      <c r="B25" s="41"/>
      <c r="C25" s="42" t="s">
        <v>156</v>
      </c>
      <c r="D25" s="42" t="s">
        <v>170</v>
      </c>
      <c r="E25" s="58" t="s">
        <v>276</v>
      </c>
      <c r="F25" s="44" t="s">
        <v>187</v>
      </c>
      <c r="G25" s="45">
        <v>35</v>
      </c>
      <c r="H25" s="45">
        <v>35</v>
      </c>
      <c r="I25" s="45">
        <f>G25-H25</f>
        <v>0</v>
      </c>
      <c r="J25" s="45">
        <v>35</v>
      </c>
      <c r="K25" s="45">
        <v>35</v>
      </c>
      <c r="L25" s="45">
        <f>J25-K25</f>
        <v>0</v>
      </c>
    </row>
    <row r="26" spans="1:12" s="14" customFormat="1" ht="31.5">
      <c r="A26" s="152" t="s">
        <v>419</v>
      </c>
      <c r="B26" s="49"/>
      <c r="C26" s="37" t="s">
        <v>156</v>
      </c>
      <c r="D26" s="37" t="s">
        <v>170</v>
      </c>
      <c r="E26" s="38" t="s">
        <v>41</v>
      </c>
      <c r="F26" s="39"/>
      <c r="G26" s="40">
        <f aca="true" t="shared" si="9" ref="G26:L26">G27+G32+G42+G45+G37</f>
        <v>50488.3</v>
      </c>
      <c r="H26" s="40">
        <f>H27+H32+H42+H45+H37</f>
        <v>50488.3</v>
      </c>
      <c r="I26" s="40">
        <f t="shared" si="9"/>
        <v>0</v>
      </c>
      <c r="J26" s="40">
        <f t="shared" si="9"/>
        <v>52412.278000000006</v>
      </c>
      <c r="K26" s="40">
        <f>K27+K32+K42+K45+K37</f>
        <v>52412.278000000006</v>
      </c>
      <c r="L26" s="40">
        <f t="shared" si="9"/>
        <v>0</v>
      </c>
    </row>
    <row r="27" spans="1:12" s="14" customFormat="1" ht="15.75">
      <c r="A27" s="153" t="s">
        <v>114</v>
      </c>
      <c r="B27" s="49"/>
      <c r="C27" s="42" t="s">
        <v>156</v>
      </c>
      <c r="D27" s="42" t="s">
        <v>170</v>
      </c>
      <c r="E27" s="43" t="s">
        <v>42</v>
      </c>
      <c r="F27" s="44"/>
      <c r="G27" s="45">
        <f aca="true" t="shared" si="10" ref="G27:L27">G28+G30</f>
        <v>47189.8</v>
      </c>
      <c r="H27" s="45">
        <f>H28+H30</f>
        <v>47189.8</v>
      </c>
      <c r="I27" s="45">
        <f t="shared" si="10"/>
        <v>0</v>
      </c>
      <c r="J27" s="45">
        <f t="shared" si="10"/>
        <v>48999.3</v>
      </c>
      <c r="K27" s="45">
        <f>K28+K30</f>
        <v>48999.3</v>
      </c>
      <c r="L27" s="45">
        <f t="shared" si="10"/>
        <v>0</v>
      </c>
    </row>
    <row r="28" spans="1:12" s="14" customFormat="1" ht="47.25">
      <c r="A28" s="155" t="s">
        <v>115</v>
      </c>
      <c r="B28" s="49"/>
      <c r="C28" s="42" t="s">
        <v>156</v>
      </c>
      <c r="D28" s="42" t="s">
        <v>170</v>
      </c>
      <c r="E28" s="43" t="s">
        <v>42</v>
      </c>
      <c r="F28" s="44" t="s">
        <v>198</v>
      </c>
      <c r="G28" s="45">
        <f aca="true" t="shared" si="11" ref="G28:L28">G29</f>
        <v>46432.5</v>
      </c>
      <c r="H28" s="45">
        <f t="shared" si="11"/>
        <v>46432.5</v>
      </c>
      <c r="I28" s="45">
        <f t="shared" si="11"/>
        <v>0</v>
      </c>
      <c r="J28" s="45">
        <f t="shared" si="11"/>
        <v>48242</v>
      </c>
      <c r="K28" s="45">
        <f t="shared" si="11"/>
        <v>48242</v>
      </c>
      <c r="L28" s="45">
        <f t="shared" si="11"/>
        <v>0</v>
      </c>
    </row>
    <row r="29" spans="1:12" s="14" customFormat="1" ht="15.75">
      <c r="A29" s="155" t="s">
        <v>193</v>
      </c>
      <c r="B29" s="41"/>
      <c r="C29" s="42" t="s">
        <v>156</v>
      </c>
      <c r="D29" s="42" t="s">
        <v>170</v>
      </c>
      <c r="E29" s="43" t="s">
        <v>42</v>
      </c>
      <c r="F29" s="44" t="s">
        <v>194</v>
      </c>
      <c r="G29" s="45">
        <v>46432.5</v>
      </c>
      <c r="H29" s="45">
        <v>46432.5</v>
      </c>
      <c r="I29" s="45">
        <f>G29-H29</f>
        <v>0</v>
      </c>
      <c r="J29" s="45">
        <v>48242</v>
      </c>
      <c r="K29" s="45">
        <v>48242</v>
      </c>
      <c r="L29" s="45">
        <f>J29-K29</f>
        <v>0</v>
      </c>
    </row>
    <row r="30" spans="1:12" s="14" customFormat="1" ht="31.5">
      <c r="A30" s="155" t="s">
        <v>225</v>
      </c>
      <c r="B30" s="41"/>
      <c r="C30" s="42" t="s">
        <v>156</v>
      </c>
      <c r="D30" s="42" t="s">
        <v>170</v>
      </c>
      <c r="E30" s="43" t="s">
        <v>42</v>
      </c>
      <c r="F30" s="44" t="s">
        <v>188</v>
      </c>
      <c r="G30" s="45">
        <f aca="true" t="shared" si="12" ref="G30:L30">G31</f>
        <v>757.3</v>
      </c>
      <c r="H30" s="45">
        <f t="shared" si="12"/>
        <v>757.3</v>
      </c>
      <c r="I30" s="45">
        <f t="shared" si="12"/>
        <v>0</v>
      </c>
      <c r="J30" s="45">
        <f t="shared" si="12"/>
        <v>757.3</v>
      </c>
      <c r="K30" s="45">
        <f t="shared" si="12"/>
        <v>757.3</v>
      </c>
      <c r="L30" s="45">
        <f t="shared" si="12"/>
        <v>0</v>
      </c>
    </row>
    <row r="31" spans="1:12" s="14" customFormat="1" ht="31.5">
      <c r="A31" s="155" t="s">
        <v>189</v>
      </c>
      <c r="B31" s="41"/>
      <c r="C31" s="42" t="s">
        <v>156</v>
      </c>
      <c r="D31" s="42" t="s">
        <v>170</v>
      </c>
      <c r="E31" s="43" t="s">
        <v>42</v>
      </c>
      <c r="F31" s="44" t="s">
        <v>187</v>
      </c>
      <c r="G31" s="45">
        <v>757.3</v>
      </c>
      <c r="H31" s="45">
        <v>757.3</v>
      </c>
      <c r="I31" s="45">
        <f>G31-H31</f>
        <v>0</v>
      </c>
      <c r="J31" s="45">
        <v>757.3</v>
      </c>
      <c r="K31" s="45">
        <v>757.3</v>
      </c>
      <c r="L31" s="45">
        <f>J31-K31</f>
        <v>0</v>
      </c>
    </row>
    <row r="32" spans="1:12" s="14" customFormat="1" ht="31.5">
      <c r="A32" s="158" t="s">
        <v>118</v>
      </c>
      <c r="B32" s="49"/>
      <c r="C32" s="42" t="s">
        <v>156</v>
      </c>
      <c r="D32" s="42" t="s">
        <v>170</v>
      </c>
      <c r="E32" s="43" t="s">
        <v>259</v>
      </c>
      <c r="F32" s="44"/>
      <c r="G32" s="45">
        <f aca="true" t="shared" si="13" ref="G32:L32">G33+G35</f>
        <v>1820.9</v>
      </c>
      <c r="H32" s="45">
        <f>H33+H35</f>
        <v>1820.9</v>
      </c>
      <c r="I32" s="45">
        <f t="shared" si="13"/>
        <v>0</v>
      </c>
      <c r="J32" s="45">
        <f t="shared" si="13"/>
        <v>1886.3</v>
      </c>
      <c r="K32" s="45">
        <f>K33+K35</f>
        <v>1886.3</v>
      </c>
      <c r="L32" s="45">
        <f t="shared" si="13"/>
        <v>0</v>
      </c>
    </row>
    <row r="33" spans="1:12" s="14" customFormat="1" ht="47.25">
      <c r="A33" s="155" t="s">
        <v>115</v>
      </c>
      <c r="B33" s="49"/>
      <c r="C33" s="42" t="s">
        <v>156</v>
      </c>
      <c r="D33" s="42" t="s">
        <v>170</v>
      </c>
      <c r="E33" s="43" t="s">
        <v>259</v>
      </c>
      <c r="F33" s="44" t="s">
        <v>198</v>
      </c>
      <c r="G33" s="45">
        <f aca="true" t="shared" si="14" ref="G33:L33">G34</f>
        <v>1680.9</v>
      </c>
      <c r="H33" s="45">
        <f t="shared" si="14"/>
        <v>1680.9</v>
      </c>
      <c r="I33" s="45">
        <f t="shared" si="14"/>
        <v>0</v>
      </c>
      <c r="J33" s="45">
        <f t="shared" si="14"/>
        <v>1746.3</v>
      </c>
      <c r="K33" s="45">
        <f t="shared" si="14"/>
        <v>1746.3</v>
      </c>
      <c r="L33" s="45">
        <f t="shared" si="14"/>
        <v>0</v>
      </c>
    </row>
    <row r="34" spans="1:12" s="14" customFormat="1" ht="15.75">
      <c r="A34" s="155" t="s">
        <v>193</v>
      </c>
      <c r="B34" s="41"/>
      <c r="C34" s="42" t="s">
        <v>156</v>
      </c>
      <c r="D34" s="42" t="s">
        <v>170</v>
      </c>
      <c r="E34" s="43" t="s">
        <v>259</v>
      </c>
      <c r="F34" s="44" t="s">
        <v>194</v>
      </c>
      <c r="G34" s="45">
        <v>1680.9</v>
      </c>
      <c r="H34" s="45">
        <v>1680.9</v>
      </c>
      <c r="I34" s="45">
        <f>G34-H34</f>
        <v>0</v>
      </c>
      <c r="J34" s="45">
        <v>1746.3</v>
      </c>
      <c r="K34" s="45">
        <v>1746.3</v>
      </c>
      <c r="L34" s="45">
        <f>J34-K34</f>
        <v>0</v>
      </c>
    </row>
    <row r="35" spans="1:12" s="14" customFormat="1" ht="31.5">
      <c r="A35" s="155" t="s">
        <v>225</v>
      </c>
      <c r="B35" s="41"/>
      <c r="C35" s="42" t="s">
        <v>156</v>
      </c>
      <c r="D35" s="42" t="s">
        <v>170</v>
      </c>
      <c r="E35" s="43" t="s">
        <v>259</v>
      </c>
      <c r="F35" s="44" t="s">
        <v>188</v>
      </c>
      <c r="G35" s="45">
        <f aca="true" t="shared" si="15" ref="G35:L35">G36</f>
        <v>140</v>
      </c>
      <c r="H35" s="45">
        <f t="shared" si="15"/>
        <v>140</v>
      </c>
      <c r="I35" s="45">
        <f t="shared" si="15"/>
        <v>0</v>
      </c>
      <c r="J35" s="45">
        <f t="shared" si="15"/>
        <v>140</v>
      </c>
      <c r="K35" s="45">
        <f t="shared" si="15"/>
        <v>140</v>
      </c>
      <c r="L35" s="45">
        <f t="shared" si="15"/>
        <v>0</v>
      </c>
    </row>
    <row r="36" spans="1:12" s="14" customFormat="1" ht="31.5">
      <c r="A36" s="155" t="s">
        <v>189</v>
      </c>
      <c r="B36" s="41"/>
      <c r="C36" s="42" t="s">
        <v>156</v>
      </c>
      <c r="D36" s="42" t="s">
        <v>170</v>
      </c>
      <c r="E36" s="43" t="s">
        <v>259</v>
      </c>
      <c r="F36" s="44" t="s">
        <v>187</v>
      </c>
      <c r="G36" s="45">
        <v>140</v>
      </c>
      <c r="H36" s="45">
        <v>140</v>
      </c>
      <c r="I36" s="45">
        <f>G36-H36</f>
        <v>0</v>
      </c>
      <c r="J36" s="45">
        <v>140</v>
      </c>
      <c r="K36" s="45">
        <v>140</v>
      </c>
      <c r="L36" s="45">
        <f>J36-K36</f>
        <v>0</v>
      </c>
    </row>
    <row r="37" spans="1:12" s="14" customFormat="1" ht="31.5">
      <c r="A37" s="156" t="s">
        <v>98</v>
      </c>
      <c r="B37" s="46"/>
      <c r="C37" s="42" t="s">
        <v>156</v>
      </c>
      <c r="D37" s="42" t="s">
        <v>170</v>
      </c>
      <c r="E37" s="58" t="s">
        <v>309</v>
      </c>
      <c r="F37" s="44"/>
      <c r="G37" s="45">
        <f aca="true" t="shared" si="16" ref="G37:L37">G38+G40</f>
        <v>1015.45</v>
      </c>
      <c r="H37" s="45">
        <f>H38+H40</f>
        <v>1015.45</v>
      </c>
      <c r="I37" s="45">
        <f t="shared" si="16"/>
        <v>0</v>
      </c>
      <c r="J37" s="45">
        <f t="shared" si="16"/>
        <v>1048.2</v>
      </c>
      <c r="K37" s="45">
        <f>K38+K40</f>
        <v>1048.2</v>
      </c>
      <c r="L37" s="45">
        <f t="shared" si="16"/>
        <v>0</v>
      </c>
    </row>
    <row r="38" spans="1:12" s="14" customFormat="1" ht="47.25">
      <c r="A38" s="155" t="s">
        <v>115</v>
      </c>
      <c r="B38" s="46"/>
      <c r="C38" s="42" t="s">
        <v>156</v>
      </c>
      <c r="D38" s="42" t="s">
        <v>170</v>
      </c>
      <c r="E38" s="58" t="s">
        <v>309</v>
      </c>
      <c r="F38" s="44" t="s">
        <v>198</v>
      </c>
      <c r="G38" s="45">
        <f aca="true" t="shared" si="17" ref="G38:L38">G39</f>
        <v>840.45</v>
      </c>
      <c r="H38" s="45">
        <f t="shared" si="17"/>
        <v>840.45</v>
      </c>
      <c r="I38" s="45">
        <f t="shared" si="17"/>
        <v>0</v>
      </c>
      <c r="J38" s="45">
        <f t="shared" si="17"/>
        <v>873.2</v>
      </c>
      <c r="K38" s="45">
        <f t="shared" si="17"/>
        <v>873.2</v>
      </c>
      <c r="L38" s="45">
        <f t="shared" si="17"/>
        <v>0</v>
      </c>
    </row>
    <row r="39" spans="1:12" s="14" customFormat="1" ht="15.75">
      <c r="A39" s="155" t="s">
        <v>193</v>
      </c>
      <c r="B39" s="46"/>
      <c r="C39" s="42" t="s">
        <v>156</v>
      </c>
      <c r="D39" s="42" t="s">
        <v>170</v>
      </c>
      <c r="E39" s="58" t="s">
        <v>309</v>
      </c>
      <c r="F39" s="44" t="s">
        <v>194</v>
      </c>
      <c r="G39" s="45">
        <v>840.45</v>
      </c>
      <c r="H39" s="45">
        <v>840.45</v>
      </c>
      <c r="I39" s="45">
        <f>G39-H39</f>
        <v>0</v>
      </c>
      <c r="J39" s="45">
        <v>873.2</v>
      </c>
      <c r="K39" s="45">
        <v>873.2</v>
      </c>
      <c r="L39" s="45">
        <f>J39-K39</f>
        <v>0</v>
      </c>
    </row>
    <row r="40" spans="1:12" s="14" customFormat="1" ht="31.5">
      <c r="A40" s="155" t="s">
        <v>225</v>
      </c>
      <c r="B40" s="46"/>
      <c r="C40" s="42" t="s">
        <v>156</v>
      </c>
      <c r="D40" s="42" t="s">
        <v>170</v>
      </c>
      <c r="E40" s="58" t="s">
        <v>309</v>
      </c>
      <c r="F40" s="44" t="s">
        <v>188</v>
      </c>
      <c r="G40" s="45">
        <f aca="true" t="shared" si="18" ref="G40:L40">G41</f>
        <v>175</v>
      </c>
      <c r="H40" s="45">
        <f t="shared" si="18"/>
        <v>175</v>
      </c>
      <c r="I40" s="45">
        <f t="shared" si="18"/>
        <v>0</v>
      </c>
      <c r="J40" s="45">
        <f t="shared" si="18"/>
        <v>175</v>
      </c>
      <c r="K40" s="45">
        <f t="shared" si="18"/>
        <v>175</v>
      </c>
      <c r="L40" s="45">
        <f t="shared" si="18"/>
        <v>0</v>
      </c>
    </row>
    <row r="41" spans="1:12" s="14" customFormat="1" ht="31.5">
      <c r="A41" s="155" t="s">
        <v>189</v>
      </c>
      <c r="B41" s="41"/>
      <c r="C41" s="42" t="s">
        <v>156</v>
      </c>
      <c r="D41" s="42" t="s">
        <v>170</v>
      </c>
      <c r="E41" s="58" t="s">
        <v>309</v>
      </c>
      <c r="F41" s="44" t="s">
        <v>187</v>
      </c>
      <c r="G41" s="45">
        <v>175</v>
      </c>
      <c r="H41" s="45">
        <v>175</v>
      </c>
      <c r="I41" s="45">
        <f>G41-H41</f>
        <v>0</v>
      </c>
      <c r="J41" s="45">
        <v>175</v>
      </c>
      <c r="K41" s="45">
        <v>175</v>
      </c>
      <c r="L41" s="45">
        <f>J41-K41</f>
        <v>0</v>
      </c>
    </row>
    <row r="42" spans="1:12" s="14" customFormat="1" ht="47.25">
      <c r="A42" s="155" t="s">
        <v>119</v>
      </c>
      <c r="B42" s="46"/>
      <c r="C42" s="42" t="s">
        <v>156</v>
      </c>
      <c r="D42" s="42" t="s">
        <v>170</v>
      </c>
      <c r="E42" s="58" t="s">
        <v>46</v>
      </c>
      <c r="F42" s="44"/>
      <c r="G42" s="45">
        <f aca="true" t="shared" si="19" ref="G42:L43">G43</f>
        <v>7</v>
      </c>
      <c r="H42" s="45">
        <f t="shared" si="19"/>
        <v>7</v>
      </c>
      <c r="I42" s="45">
        <f t="shared" si="19"/>
        <v>0</v>
      </c>
      <c r="J42" s="45">
        <f t="shared" si="19"/>
        <v>7</v>
      </c>
      <c r="K42" s="45">
        <f t="shared" si="19"/>
        <v>7</v>
      </c>
      <c r="L42" s="45">
        <f t="shared" si="19"/>
        <v>0</v>
      </c>
    </row>
    <row r="43" spans="1:12" s="14" customFormat="1" ht="31.5">
      <c r="A43" s="155" t="s">
        <v>225</v>
      </c>
      <c r="B43" s="46"/>
      <c r="C43" s="42" t="s">
        <v>156</v>
      </c>
      <c r="D43" s="42" t="s">
        <v>170</v>
      </c>
      <c r="E43" s="58" t="s">
        <v>46</v>
      </c>
      <c r="F43" s="44" t="s">
        <v>188</v>
      </c>
      <c r="G43" s="45">
        <f t="shared" si="19"/>
        <v>7</v>
      </c>
      <c r="H43" s="45">
        <f t="shared" si="19"/>
        <v>7</v>
      </c>
      <c r="I43" s="45">
        <f t="shared" si="19"/>
        <v>0</v>
      </c>
      <c r="J43" s="45">
        <f t="shared" si="19"/>
        <v>7</v>
      </c>
      <c r="K43" s="45">
        <f t="shared" si="19"/>
        <v>7</v>
      </c>
      <c r="L43" s="45">
        <f t="shared" si="19"/>
        <v>0</v>
      </c>
    </row>
    <row r="44" spans="1:12" s="14" customFormat="1" ht="31.5">
      <c r="A44" s="155" t="s">
        <v>189</v>
      </c>
      <c r="B44" s="41"/>
      <c r="C44" s="42" t="s">
        <v>156</v>
      </c>
      <c r="D44" s="42" t="s">
        <v>170</v>
      </c>
      <c r="E44" s="58" t="s">
        <v>46</v>
      </c>
      <c r="F44" s="44" t="s">
        <v>187</v>
      </c>
      <c r="G44" s="45">
        <v>7</v>
      </c>
      <c r="H44" s="45">
        <v>7</v>
      </c>
      <c r="I44" s="45">
        <f>G44-H44</f>
        <v>0</v>
      </c>
      <c r="J44" s="45">
        <v>7</v>
      </c>
      <c r="K44" s="45">
        <v>7</v>
      </c>
      <c r="L44" s="45">
        <f>J44-K44</f>
        <v>0</v>
      </c>
    </row>
    <row r="45" spans="1:12" s="14" customFormat="1" ht="15.75">
      <c r="A45" s="158" t="s">
        <v>117</v>
      </c>
      <c r="B45" s="49"/>
      <c r="C45" s="42" t="s">
        <v>156</v>
      </c>
      <c r="D45" s="42" t="s">
        <v>170</v>
      </c>
      <c r="E45" s="43" t="s">
        <v>47</v>
      </c>
      <c r="F45" s="44"/>
      <c r="G45" s="45">
        <f aca="true" t="shared" si="20" ref="G45:L45">G46+G48</f>
        <v>455.15</v>
      </c>
      <c r="H45" s="45">
        <f>H46+H48</f>
        <v>455.15</v>
      </c>
      <c r="I45" s="45">
        <f t="shared" si="20"/>
        <v>0</v>
      </c>
      <c r="J45" s="45">
        <f t="shared" si="20"/>
        <v>471.478</v>
      </c>
      <c r="K45" s="45">
        <f>K46+K48</f>
        <v>471.478</v>
      </c>
      <c r="L45" s="45">
        <f t="shared" si="20"/>
        <v>0</v>
      </c>
    </row>
    <row r="46" spans="1:12" s="14" customFormat="1" ht="47.25">
      <c r="A46" s="155" t="s">
        <v>115</v>
      </c>
      <c r="B46" s="49"/>
      <c r="C46" s="42" t="s">
        <v>156</v>
      </c>
      <c r="D46" s="42" t="s">
        <v>170</v>
      </c>
      <c r="E46" s="43" t="s">
        <v>47</v>
      </c>
      <c r="F46" s="44" t="s">
        <v>198</v>
      </c>
      <c r="G46" s="45">
        <f aca="true" t="shared" si="21" ref="G46:L46">G47</f>
        <v>420.15</v>
      </c>
      <c r="H46" s="45">
        <f t="shared" si="21"/>
        <v>420.15</v>
      </c>
      <c r="I46" s="45">
        <f t="shared" si="21"/>
        <v>0</v>
      </c>
      <c r="J46" s="45">
        <f t="shared" si="21"/>
        <v>436.478</v>
      </c>
      <c r="K46" s="45">
        <f t="shared" si="21"/>
        <v>436.478</v>
      </c>
      <c r="L46" s="45">
        <f t="shared" si="21"/>
        <v>0</v>
      </c>
    </row>
    <row r="47" spans="1:12" s="14" customFormat="1" ht="15.75">
      <c r="A47" s="155" t="s">
        <v>193</v>
      </c>
      <c r="B47" s="41"/>
      <c r="C47" s="42" t="s">
        <v>156</v>
      </c>
      <c r="D47" s="42" t="s">
        <v>170</v>
      </c>
      <c r="E47" s="43" t="s">
        <v>47</v>
      </c>
      <c r="F47" s="44" t="s">
        <v>194</v>
      </c>
      <c r="G47" s="45">
        <v>420.15</v>
      </c>
      <c r="H47" s="45">
        <v>420.15</v>
      </c>
      <c r="I47" s="45">
        <f>G47-H47</f>
        <v>0</v>
      </c>
      <c r="J47" s="45">
        <v>436.478</v>
      </c>
      <c r="K47" s="45">
        <v>436.478</v>
      </c>
      <c r="L47" s="45">
        <f>J47-K47</f>
        <v>0</v>
      </c>
    </row>
    <row r="48" spans="1:12" s="14" customFormat="1" ht="31.5">
      <c r="A48" s="155" t="s">
        <v>225</v>
      </c>
      <c r="B48" s="41"/>
      <c r="C48" s="42" t="s">
        <v>156</v>
      </c>
      <c r="D48" s="42" t="s">
        <v>170</v>
      </c>
      <c r="E48" s="43" t="s">
        <v>47</v>
      </c>
      <c r="F48" s="44" t="s">
        <v>188</v>
      </c>
      <c r="G48" s="45">
        <f aca="true" t="shared" si="22" ref="G48:L48">G49</f>
        <v>35</v>
      </c>
      <c r="H48" s="45">
        <f t="shared" si="22"/>
        <v>35</v>
      </c>
      <c r="I48" s="45">
        <f t="shared" si="22"/>
        <v>0</v>
      </c>
      <c r="J48" s="45">
        <f t="shared" si="22"/>
        <v>35</v>
      </c>
      <c r="K48" s="45">
        <f t="shared" si="22"/>
        <v>35</v>
      </c>
      <c r="L48" s="45">
        <f t="shared" si="22"/>
        <v>0</v>
      </c>
    </row>
    <row r="49" spans="1:12" s="14" customFormat="1" ht="31.5">
      <c r="A49" s="155" t="s">
        <v>189</v>
      </c>
      <c r="B49" s="41"/>
      <c r="C49" s="42" t="s">
        <v>156</v>
      </c>
      <c r="D49" s="42" t="s">
        <v>170</v>
      </c>
      <c r="E49" s="43" t="s">
        <v>47</v>
      </c>
      <c r="F49" s="44" t="s">
        <v>187</v>
      </c>
      <c r="G49" s="45">
        <v>35</v>
      </c>
      <c r="H49" s="45">
        <v>35</v>
      </c>
      <c r="I49" s="45">
        <f>G49-H49</f>
        <v>0</v>
      </c>
      <c r="J49" s="45">
        <v>35</v>
      </c>
      <c r="K49" s="45">
        <v>35</v>
      </c>
      <c r="L49" s="45">
        <f>J49-K49</f>
        <v>0</v>
      </c>
    </row>
    <row r="50" spans="1:12" s="14" customFormat="1" ht="15.75">
      <c r="A50" s="157" t="s">
        <v>245</v>
      </c>
      <c r="B50" s="41"/>
      <c r="C50" s="37" t="s">
        <v>156</v>
      </c>
      <c r="D50" s="37" t="s">
        <v>172</v>
      </c>
      <c r="E50" s="38"/>
      <c r="F50" s="39"/>
      <c r="G50" s="40">
        <f aca="true" t="shared" si="23" ref="G50:L53">G51</f>
        <v>1.4</v>
      </c>
      <c r="H50" s="40">
        <f t="shared" si="23"/>
        <v>1.4</v>
      </c>
      <c r="I50" s="40">
        <f t="shared" si="23"/>
        <v>0</v>
      </c>
      <c r="J50" s="40">
        <f t="shared" si="23"/>
        <v>1.2</v>
      </c>
      <c r="K50" s="40">
        <f t="shared" si="23"/>
        <v>1.2</v>
      </c>
      <c r="L50" s="40">
        <f t="shared" si="23"/>
        <v>0</v>
      </c>
    </row>
    <row r="51" spans="1:12" s="14" customFormat="1" ht="31.5">
      <c r="A51" s="152" t="s">
        <v>419</v>
      </c>
      <c r="B51" s="41"/>
      <c r="C51" s="37" t="s">
        <v>156</v>
      </c>
      <c r="D51" s="37" t="s">
        <v>172</v>
      </c>
      <c r="E51" s="38" t="s">
        <v>41</v>
      </c>
      <c r="F51" s="39"/>
      <c r="G51" s="40">
        <f t="shared" si="23"/>
        <v>1.4</v>
      </c>
      <c r="H51" s="40">
        <f t="shared" si="23"/>
        <v>1.4</v>
      </c>
      <c r="I51" s="40">
        <f t="shared" si="23"/>
        <v>0</v>
      </c>
      <c r="J51" s="40">
        <f t="shared" si="23"/>
        <v>1.2</v>
      </c>
      <c r="K51" s="40">
        <f t="shared" si="23"/>
        <v>1.2</v>
      </c>
      <c r="L51" s="40">
        <f t="shared" si="23"/>
        <v>0</v>
      </c>
    </row>
    <row r="52" spans="1:12" s="14" customFormat="1" ht="47.25">
      <c r="A52" s="159" t="s">
        <v>246</v>
      </c>
      <c r="B52" s="41"/>
      <c r="C52" s="42" t="s">
        <v>156</v>
      </c>
      <c r="D52" s="42" t="s">
        <v>172</v>
      </c>
      <c r="E52" s="43" t="s">
        <v>247</v>
      </c>
      <c r="F52" s="44"/>
      <c r="G52" s="45">
        <f t="shared" si="23"/>
        <v>1.4</v>
      </c>
      <c r="H52" s="45">
        <f t="shared" si="23"/>
        <v>1.4</v>
      </c>
      <c r="I52" s="45">
        <f t="shared" si="23"/>
        <v>0</v>
      </c>
      <c r="J52" s="45">
        <f t="shared" si="23"/>
        <v>1.2</v>
      </c>
      <c r="K52" s="45">
        <f t="shared" si="23"/>
        <v>1.2</v>
      </c>
      <c r="L52" s="45">
        <f t="shared" si="23"/>
        <v>0</v>
      </c>
    </row>
    <row r="53" spans="1:12" s="14" customFormat="1" ht="31.5">
      <c r="A53" s="155" t="s">
        <v>225</v>
      </c>
      <c r="B53" s="41"/>
      <c r="C53" s="42" t="s">
        <v>156</v>
      </c>
      <c r="D53" s="42" t="s">
        <v>172</v>
      </c>
      <c r="E53" s="43" t="s">
        <v>247</v>
      </c>
      <c r="F53" s="44" t="s">
        <v>188</v>
      </c>
      <c r="G53" s="45">
        <f t="shared" si="23"/>
        <v>1.4</v>
      </c>
      <c r="H53" s="45">
        <f t="shared" si="23"/>
        <v>1.4</v>
      </c>
      <c r="I53" s="45">
        <f t="shared" si="23"/>
        <v>0</v>
      </c>
      <c r="J53" s="45">
        <f t="shared" si="23"/>
        <v>1.2</v>
      </c>
      <c r="K53" s="45">
        <f t="shared" si="23"/>
        <v>1.2</v>
      </c>
      <c r="L53" s="45">
        <f t="shared" si="23"/>
        <v>0</v>
      </c>
    </row>
    <row r="54" spans="1:12" s="14" customFormat="1" ht="31.5">
      <c r="A54" s="155" t="s">
        <v>189</v>
      </c>
      <c r="B54" s="41"/>
      <c r="C54" s="42" t="s">
        <v>156</v>
      </c>
      <c r="D54" s="42" t="s">
        <v>172</v>
      </c>
      <c r="E54" s="43" t="s">
        <v>247</v>
      </c>
      <c r="F54" s="44" t="s">
        <v>187</v>
      </c>
      <c r="G54" s="45">
        <v>1.4</v>
      </c>
      <c r="H54" s="45">
        <v>1.4</v>
      </c>
      <c r="I54" s="45">
        <f>G54-H54</f>
        <v>0</v>
      </c>
      <c r="J54" s="45">
        <v>1.2</v>
      </c>
      <c r="K54" s="45">
        <v>1.2</v>
      </c>
      <c r="L54" s="45">
        <f>J54-K54</f>
        <v>0</v>
      </c>
    </row>
    <row r="55" spans="1:12" s="14" customFormat="1" ht="15.75">
      <c r="A55" s="152" t="s">
        <v>140</v>
      </c>
      <c r="B55" s="41"/>
      <c r="C55" s="37" t="s">
        <v>156</v>
      </c>
      <c r="D55" s="37" t="s">
        <v>122</v>
      </c>
      <c r="E55" s="38" t="s">
        <v>175</v>
      </c>
      <c r="F55" s="39" t="s">
        <v>175</v>
      </c>
      <c r="G55" s="40">
        <f aca="true" t="shared" si="24" ref="G55:L55">G56+G84+G80+G97</f>
        <v>28974.5</v>
      </c>
      <c r="H55" s="40">
        <f>H56+H84+H80+H97</f>
        <v>28974.5</v>
      </c>
      <c r="I55" s="40">
        <f t="shared" si="24"/>
        <v>0</v>
      </c>
      <c r="J55" s="40">
        <f t="shared" si="24"/>
        <v>28413.9</v>
      </c>
      <c r="K55" s="40">
        <f>K56+K84+K80+K97</f>
        <v>28413.9</v>
      </c>
      <c r="L55" s="40">
        <f t="shared" si="24"/>
        <v>0</v>
      </c>
    </row>
    <row r="56" spans="1:12" s="14" customFormat="1" ht="31.5">
      <c r="A56" s="160" t="s">
        <v>468</v>
      </c>
      <c r="B56" s="74"/>
      <c r="C56" s="75" t="s">
        <v>156</v>
      </c>
      <c r="D56" s="75" t="s">
        <v>122</v>
      </c>
      <c r="E56" s="76" t="s">
        <v>52</v>
      </c>
      <c r="F56" s="77"/>
      <c r="G56" s="40">
        <f aca="true" t="shared" si="25" ref="G56:L56">G57+G66</f>
        <v>2718.6</v>
      </c>
      <c r="H56" s="40">
        <f>H57+H66</f>
        <v>2718.6</v>
      </c>
      <c r="I56" s="40">
        <f t="shared" si="25"/>
        <v>0</v>
      </c>
      <c r="J56" s="40">
        <f t="shared" si="25"/>
        <v>1565.7</v>
      </c>
      <c r="K56" s="40">
        <f>K57+K66</f>
        <v>1565.7</v>
      </c>
      <c r="L56" s="40">
        <f t="shared" si="25"/>
        <v>0</v>
      </c>
    </row>
    <row r="57" spans="1:12" s="14" customFormat="1" ht="31.5">
      <c r="A57" s="152" t="s">
        <v>469</v>
      </c>
      <c r="B57" s="36"/>
      <c r="C57" s="37" t="s">
        <v>156</v>
      </c>
      <c r="D57" s="37" t="s">
        <v>122</v>
      </c>
      <c r="E57" s="38" t="s">
        <v>219</v>
      </c>
      <c r="F57" s="39"/>
      <c r="G57" s="40">
        <f aca="true" t="shared" si="26" ref="G57:L57">G58+G63</f>
        <v>2205.6</v>
      </c>
      <c r="H57" s="40">
        <f>H58+H63</f>
        <v>2205.6</v>
      </c>
      <c r="I57" s="40">
        <f t="shared" si="26"/>
        <v>0</v>
      </c>
      <c r="J57" s="40">
        <f t="shared" si="26"/>
        <v>1052.7</v>
      </c>
      <c r="K57" s="40">
        <f>K58+K63</f>
        <v>1052.7</v>
      </c>
      <c r="L57" s="40">
        <f t="shared" si="26"/>
        <v>0</v>
      </c>
    </row>
    <row r="58" spans="1:12" s="14" customFormat="1" ht="15.75">
      <c r="A58" s="156" t="s">
        <v>574</v>
      </c>
      <c r="B58" s="41"/>
      <c r="C58" s="42" t="s">
        <v>156</v>
      </c>
      <c r="D58" s="42" t="s">
        <v>122</v>
      </c>
      <c r="E58" s="43" t="s">
        <v>575</v>
      </c>
      <c r="F58" s="44"/>
      <c r="G58" s="45">
        <f aca="true" t="shared" si="27" ref="G58:L58">G59+G61</f>
        <v>54.7</v>
      </c>
      <c r="H58" s="45">
        <f>H59+H61</f>
        <v>54.7</v>
      </c>
      <c r="I58" s="45">
        <f t="shared" si="27"/>
        <v>0</v>
      </c>
      <c r="J58" s="45">
        <f t="shared" si="27"/>
        <v>64.7</v>
      </c>
      <c r="K58" s="45">
        <f>K59+K61</f>
        <v>64.7</v>
      </c>
      <c r="L58" s="45">
        <f t="shared" si="27"/>
        <v>0</v>
      </c>
    </row>
    <row r="59" spans="1:12" s="14" customFormat="1" ht="47.25">
      <c r="A59" s="155" t="s">
        <v>115</v>
      </c>
      <c r="B59" s="41"/>
      <c r="C59" s="42" t="s">
        <v>156</v>
      </c>
      <c r="D59" s="42" t="s">
        <v>122</v>
      </c>
      <c r="E59" s="43" t="s">
        <v>575</v>
      </c>
      <c r="F59" s="44" t="s">
        <v>198</v>
      </c>
      <c r="G59" s="45">
        <f aca="true" t="shared" si="28" ref="G59:L59">G60</f>
        <v>13.2</v>
      </c>
      <c r="H59" s="45">
        <f t="shared" si="28"/>
        <v>13.2</v>
      </c>
      <c r="I59" s="45">
        <f t="shared" si="28"/>
        <v>0</v>
      </c>
      <c r="J59" s="45">
        <f t="shared" si="28"/>
        <v>13.2</v>
      </c>
      <c r="K59" s="45">
        <f t="shared" si="28"/>
        <v>13.2</v>
      </c>
      <c r="L59" s="45">
        <f t="shared" si="28"/>
        <v>0</v>
      </c>
    </row>
    <row r="60" spans="1:12" s="14" customFormat="1" ht="15.75">
      <c r="A60" s="155" t="s">
        <v>193</v>
      </c>
      <c r="B60" s="41"/>
      <c r="C60" s="42" t="s">
        <v>156</v>
      </c>
      <c r="D60" s="42" t="s">
        <v>122</v>
      </c>
      <c r="E60" s="43" t="s">
        <v>575</v>
      </c>
      <c r="F60" s="44" t="s">
        <v>194</v>
      </c>
      <c r="G60" s="45">
        <v>13.2</v>
      </c>
      <c r="H60" s="45">
        <v>13.2</v>
      </c>
      <c r="I60" s="45">
        <f>G60-H60</f>
        <v>0</v>
      </c>
      <c r="J60" s="45">
        <v>13.2</v>
      </c>
      <c r="K60" s="45">
        <v>13.2</v>
      </c>
      <c r="L60" s="45">
        <f>J60-K60</f>
        <v>0</v>
      </c>
    </row>
    <row r="61" spans="1:12" s="14" customFormat="1" ht="31.5">
      <c r="A61" s="155" t="s">
        <v>225</v>
      </c>
      <c r="B61" s="41"/>
      <c r="C61" s="42" t="s">
        <v>156</v>
      </c>
      <c r="D61" s="42" t="s">
        <v>122</v>
      </c>
      <c r="E61" s="43" t="s">
        <v>575</v>
      </c>
      <c r="F61" s="44" t="s">
        <v>188</v>
      </c>
      <c r="G61" s="45">
        <f aca="true" t="shared" si="29" ref="G61:L61">G62</f>
        <v>41.5</v>
      </c>
      <c r="H61" s="45">
        <f t="shared" si="29"/>
        <v>41.5</v>
      </c>
      <c r="I61" s="45">
        <f t="shared" si="29"/>
        <v>0</v>
      </c>
      <c r="J61" s="45">
        <f t="shared" si="29"/>
        <v>51.5</v>
      </c>
      <c r="K61" s="45">
        <f t="shared" si="29"/>
        <v>51.5</v>
      </c>
      <c r="L61" s="45">
        <f t="shared" si="29"/>
        <v>0</v>
      </c>
    </row>
    <row r="62" spans="1:12" s="14" customFormat="1" ht="31.5">
      <c r="A62" s="155" t="s">
        <v>189</v>
      </c>
      <c r="B62" s="41"/>
      <c r="C62" s="42" t="s">
        <v>156</v>
      </c>
      <c r="D62" s="42" t="s">
        <v>122</v>
      </c>
      <c r="E62" s="43" t="s">
        <v>575</v>
      </c>
      <c r="F62" s="44" t="s">
        <v>187</v>
      </c>
      <c r="G62" s="45">
        <v>41.5</v>
      </c>
      <c r="H62" s="45">
        <v>41.5</v>
      </c>
      <c r="I62" s="45">
        <f>G62-H62</f>
        <v>0</v>
      </c>
      <c r="J62" s="45">
        <v>51.5</v>
      </c>
      <c r="K62" s="45">
        <v>51.5</v>
      </c>
      <c r="L62" s="45">
        <f>J62-K62</f>
        <v>0</v>
      </c>
    </row>
    <row r="63" spans="1:12" s="14" customFormat="1" ht="15.75">
      <c r="A63" s="11" t="s">
        <v>310</v>
      </c>
      <c r="B63" s="41"/>
      <c r="C63" s="42" t="s">
        <v>156</v>
      </c>
      <c r="D63" s="42" t="s">
        <v>122</v>
      </c>
      <c r="E63" s="43" t="s">
        <v>272</v>
      </c>
      <c r="F63" s="44"/>
      <c r="G63" s="45">
        <f aca="true" t="shared" si="30" ref="G63:L64">G64</f>
        <v>2150.9</v>
      </c>
      <c r="H63" s="45">
        <f t="shared" si="30"/>
        <v>2150.9</v>
      </c>
      <c r="I63" s="45">
        <f t="shared" si="30"/>
        <v>0</v>
      </c>
      <c r="J63" s="45">
        <f t="shared" si="30"/>
        <v>988</v>
      </c>
      <c r="K63" s="45">
        <f t="shared" si="30"/>
        <v>988</v>
      </c>
      <c r="L63" s="45">
        <f t="shared" si="30"/>
        <v>0</v>
      </c>
    </row>
    <row r="64" spans="1:12" s="14" customFormat="1" ht="31.5">
      <c r="A64" s="155" t="s">
        <v>225</v>
      </c>
      <c r="B64" s="41"/>
      <c r="C64" s="42" t="s">
        <v>156</v>
      </c>
      <c r="D64" s="42" t="s">
        <v>122</v>
      </c>
      <c r="E64" s="43" t="s">
        <v>272</v>
      </c>
      <c r="F64" s="44" t="s">
        <v>188</v>
      </c>
      <c r="G64" s="45">
        <f t="shared" si="30"/>
        <v>2150.9</v>
      </c>
      <c r="H64" s="45">
        <f t="shared" si="30"/>
        <v>2150.9</v>
      </c>
      <c r="I64" s="45">
        <f t="shared" si="30"/>
        <v>0</v>
      </c>
      <c r="J64" s="45">
        <f t="shared" si="30"/>
        <v>988</v>
      </c>
      <c r="K64" s="45">
        <f t="shared" si="30"/>
        <v>988</v>
      </c>
      <c r="L64" s="45">
        <f t="shared" si="30"/>
        <v>0</v>
      </c>
    </row>
    <row r="65" spans="1:12" s="14" customFormat="1" ht="31.5">
      <c r="A65" s="155" t="s">
        <v>189</v>
      </c>
      <c r="B65" s="41"/>
      <c r="C65" s="42" t="s">
        <v>156</v>
      </c>
      <c r="D65" s="42" t="s">
        <v>122</v>
      </c>
      <c r="E65" s="43" t="s">
        <v>272</v>
      </c>
      <c r="F65" s="44" t="s">
        <v>187</v>
      </c>
      <c r="G65" s="45">
        <f>1613.2+537.7</f>
        <v>2150.9</v>
      </c>
      <c r="H65" s="45">
        <f>1613.2+537.7</f>
        <v>2150.9</v>
      </c>
      <c r="I65" s="45">
        <f>G65-H65</f>
        <v>0</v>
      </c>
      <c r="J65" s="45">
        <f>741.2+246.8</f>
        <v>988</v>
      </c>
      <c r="K65" s="45">
        <f>741.2+246.8</f>
        <v>988</v>
      </c>
      <c r="L65" s="45">
        <f>J65-K65</f>
        <v>0</v>
      </c>
    </row>
    <row r="66" spans="1:12" s="14" customFormat="1" ht="47.25">
      <c r="A66" s="161" t="s">
        <v>470</v>
      </c>
      <c r="B66" s="41"/>
      <c r="C66" s="37" t="s">
        <v>156</v>
      </c>
      <c r="D66" s="37" t="s">
        <v>122</v>
      </c>
      <c r="E66" s="38" t="s">
        <v>273</v>
      </c>
      <c r="F66" s="39"/>
      <c r="G66" s="40">
        <f aca="true" t="shared" si="31" ref="G66:L66">G67+G77+G74</f>
        <v>513</v>
      </c>
      <c r="H66" s="40">
        <f>H67+H77+H74</f>
        <v>513</v>
      </c>
      <c r="I66" s="40">
        <f t="shared" si="31"/>
        <v>0</v>
      </c>
      <c r="J66" s="40">
        <f t="shared" si="31"/>
        <v>513</v>
      </c>
      <c r="K66" s="40">
        <f>K67+K77+K74</f>
        <v>513</v>
      </c>
      <c r="L66" s="40">
        <f t="shared" si="31"/>
        <v>0</v>
      </c>
    </row>
    <row r="67" spans="1:12" s="14" customFormat="1" ht="15.75">
      <c r="A67" s="156" t="s">
        <v>94</v>
      </c>
      <c r="B67" s="41"/>
      <c r="C67" s="42" t="s">
        <v>156</v>
      </c>
      <c r="D67" s="42" t="s">
        <v>122</v>
      </c>
      <c r="E67" s="43" t="s">
        <v>274</v>
      </c>
      <c r="F67" s="44"/>
      <c r="G67" s="45">
        <f aca="true" t="shared" si="32" ref="G67:L67">G68+G72+G70</f>
        <v>80</v>
      </c>
      <c r="H67" s="45">
        <f>H68+H72+H70</f>
        <v>80</v>
      </c>
      <c r="I67" s="45">
        <f t="shared" si="32"/>
        <v>0</v>
      </c>
      <c r="J67" s="45">
        <f t="shared" si="32"/>
        <v>80</v>
      </c>
      <c r="K67" s="45">
        <f>K68+K72+K70</f>
        <v>80</v>
      </c>
      <c r="L67" s="45">
        <f t="shared" si="32"/>
        <v>0</v>
      </c>
    </row>
    <row r="68" spans="1:12" s="14" customFormat="1" ht="47.25">
      <c r="A68" s="155" t="s">
        <v>115</v>
      </c>
      <c r="B68" s="41"/>
      <c r="C68" s="42" t="s">
        <v>156</v>
      </c>
      <c r="D68" s="42" t="s">
        <v>122</v>
      </c>
      <c r="E68" s="43" t="s">
        <v>274</v>
      </c>
      <c r="F68" s="44" t="s">
        <v>198</v>
      </c>
      <c r="G68" s="45">
        <f aca="true" t="shared" si="33" ref="G68:L68">G69</f>
        <v>40</v>
      </c>
      <c r="H68" s="45">
        <f t="shared" si="33"/>
        <v>40</v>
      </c>
      <c r="I68" s="45">
        <f t="shared" si="33"/>
        <v>0</v>
      </c>
      <c r="J68" s="45">
        <f t="shared" si="33"/>
        <v>40</v>
      </c>
      <c r="K68" s="45">
        <f t="shared" si="33"/>
        <v>40</v>
      </c>
      <c r="L68" s="45">
        <f t="shared" si="33"/>
        <v>0</v>
      </c>
    </row>
    <row r="69" spans="1:12" s="14" customFormat="1" ht="15.75">
      <c r="A69" s="155" t="s">
        <v>193</v>
      </c>
      <c r="B69" s="41"/>
      <c r="C69" s="42" t="s">
        <v>156</v>
      </c>
      <c r="D69" s="42" t="s">
        <v>122</v>
      </c>
      <c r="E69" s="43" t="s">
        <v>274</v>
      </c>
      <c r="F69" s="44" t="s">
        <v>194</v>
      </c>
      <c r="G69" s="45">
        <v>40</v>
      </c>
      <c r="H69" s="45">
        <v>40</v>
      </c>
      <c r="I69" s="45">
        <f>G69-H69</f>
        <v>0</v>
      </c>
      <c r="J69" s="45">
        <v>40</v>
      </c>
      <c r="K69" s="45">
        <v>40</v>
      </c>
      <c r="L69" s="45">
        <f>J69-K69</f>
        <v>0</v>
      </c>
    </row>
    <row r="70" spans="1:12" s="14" customFormat="1" ht="31.5">
      <c r="A70" s="155" t="s">
        <v>225</v>
      </c>
      <c r="B70" s="41"/>
      <c r="C70" s="42" t="s">
        <v>156</v>
      </c>
      <c r="D70" s="42" t="s">
        <v>122</v>
      </c>
      <c r="E70" s="43" t="s">
        <v>274</v>
      </c>
      <c r="F70" s="44" t="s">
        <v>188</v>
      </c>
      <c r="G70" s="45">
        <f aca="true" t="shared" si="34" ref="G70:L70">G71</f>
        <v>20</v>
      </c>
      <c r="H70" s="45">
        <f t="shared" si="34"/>
        <v>20</v>
      </c>
      <c r="I70" s="45">
        <f t="shared" si="34"/>
        <v>0</v>
      </c>
      <c r="J70" s="45">
        <f t="shared" si="34"/>
        <v>20</v>
      </c>
      <c r="K70" s="45">
        <f t="shared" si="34"/>
        <v>20</v>
      </c>
      <c r="L70" s="45">
        <f t="shared" si="34"/>
        <v>0</v>
      </c>
    </row>
    <row r="71" spans="1:12" s="14" customFormat="1" ht="31.5">
      <c r="A71" s="155" t="s">
        <v>189</v>
      </c>
      <c r="B71" s="41"/>
      <c r="C71" s="42" t="s">
        <v>156</v>
      </c>
      <c r="D71" s="42" t="s">
        <v>122</v>
      </c>
      <c r="E71" s="43" t="s">
        <v>274</v>
      </c>
      <c r="F71" s="44" t="s">
        <v>187</v>
      </c>
      <c r="G71" s="45">
        <v>20</v>
      </c>
      <c r="H71" s="45">
        <v>20</v>
      </c>
      <c r="I71" s="45">
        <f>G71-H71</f>
        <v>0</v>
      </c>
      <c r="J71" s="45">
        <v>20</v>
      </c>
      <c r="K71" s="45">
        <v>20</v>
      </c>
      <c r="L71" s="45">
        <f>J71-K71</f>
        <v>0</v>
      </c>
    </row>
    <row r="72" spans="1:12" s="14" customFormat="1" ht="31.5">
      <c r="A72" s="155" t="s">
        <v>202</v>
      </c>
      <c r="B72" s="41"/>
      <c r="C72" s="42" t="s">
        <v>156</v>
      </c>
      <c r="D72" s="42" t="s">
        <v>122</v>
      </c>
      <c r="E72" s="43" t="s">
        <v>274</v>
      </c>
      <c r="F72" s="44" t="s">
        <v>178</v>
      </c>
      <c r="G72" s="45">
        <f aca="true" t="shared" si="35" ref="G72:L72">G73</f>
        <v>20</v>
      </c>
      <c r="H72" s="45">
        <f t="shared" si="35"/>
        <v>20</v>
      </c>
      <c r="I72" s="45">
        <f t="shared" si="35"/>
        <v>0</v>
      </c>
      <c r="J72" s="45">
        <f t="shared" si="35"/>
        <v>20</v>
      </c>
      <c r="K72" s="45">
        <f t="shared" si="35"/>
        <v>20</v>
      </c>
      <c r="L72" s="45">
        <f t="shared" si="35"/>
        <v>0</v>
      </c>
    </row>
    <row r="73" spans="1:12" s="14" customFormat="1" ht="47.25">
      <c r="A73" s="155" t="s">
        <v>370</v>
      </c>
      <c r="B73" s="41"/>
      <c r="C73" s="42" t="s">
        <v>156</v>
      </c>
      <c r="D73" s="42" t="s">
        <v>122</v>
      </c>
      <c r="E73" s="43" t="s">
        <v>274</v>
      </c>
      <c r="F73" s="44" t="s">
        <v>203</v>
      </c>
      <c r="G73" s="45">
        <v>20</v>
      </c>
      <c r="H73" s="45">
        <v>20</v>
      </c>
      <c r="I73" s="45">
        <f>G73-H73</f>
        <v>0</v>
      </c>
      <c r="J73" s="45">
        <v>20</v>
      </c>
      <c r="K73" s="45">
        <v>20</v>
      </c>
      <c r="L73" s="45">
        <f>J73-K73</f>
        <v>0</v>
      </c>
    </row>
    <row r="74" spans="1:12" s="14" customFormat="1" ht="31.5">
      <c r="A74" s="159" t="s">
        <v>471</v>
      </c>
      <c r="B74" s="41"/>
      <c r="C74" s="42" t="s">
        <v>156</v>
      </c>
      <c r="D74" s="42" t="s">
        <v>122</v>
      </c>
      <c r="E74" s="43" t="s">
        <v>472</v>
      </c>
      <c r="F74" s="44"/>
      <c r="G74" s="45">
        <f aca="true" t="shared" si="36" ref="G74:L75">G75</f>
        <v>300</v>
      </c>
      <c r="H74" s="45">
        <f t="shared" si="36"/>
        <v>300</v>
      </c>
      <c r="I74" s="45">
        <f t="shared" si="36"/>
        <v>0</v>
      </c>
      <c r="J74" s="45">
        <f t="shared" si="36"/>
        <v>300</v>
      </c>
      <c r="K74" s="45">
        <f t="shared" si="36"/>
        <v>300</v>
      </c>
      <c r="L74" s="45">
        <f t="shared" si="36"/>
        <v>0</v>
      </c>
    </row>
    <row r="75" spans="1:12" s="14" customFormat="1" ht="31.5">
      <c r="A75" s="155" t="s">
        <v>225</v>
      </c>
      <c r="B75" s="41"/>
      <c r="C75" s="42" t="s">
        <v>156</v>
      </c>
      <c r="D75" s="42" t="s">
        <v>122</v>
      </c>
      <c r="E75" s="43" t="s">
        <v>472</v>
      </c>
      <c r="F75" s="44" t="s">
        <v>188</v>
      </c>
      <c r="G75" s="45">
        <f t="shared" si="36"/>
        <v>300</v>
      </c>
      <c r="H75" s="45">
        <f t="shared" si="36"/>
        <v>300</v>
      </c>
      <c r="I75" s="45">
        <f t="shared" si="36"/>
        <v>0</v>
      </c>
      <c r="J75" s="45">
        <f t="shared" si="36"/>
        <v>300</v>
      </c>
      <c r="K75" s="45">
        <f t="shared" si="36"/>
        <v>300</v>
      </c>
      <c r="L75" s="45">
        <f t="shared" si="36"/>
        <v>0</v>
      </c>
    </row>
    <row r="76" spans="1:12" s="14" customFormat="1" ht="31.5">
      <c r="A76" s="155" t="s">
        <v>189</v>
      </c>
      <c r="B76" s="41"/>
      <c r="C76" s="42" t="s">
        <v>156</v>
      </c>
      <c r="D76" s="42" t="s">
        <v>122</v>
      </c>
      <c r="E76" s="43" t="s">
        <v>472</v>
      </c>
      <c r="F76" s="44" t="s">
        <v>187</v>
      </c>
      <c r="G76" s="45">
        <v>300</v>
      </c>
      <c r="H76" s="45">
        <v>300</v>
      </c>
      <c r="I76" s="45">
        <f>G76-H76</f>
        <v>0</v>
      </c>
      <c r="J76" s="45">
        <v>300</v>
      </c>
      <c r="K76" s="45">
        <v>300</v>
      </c>
      <c r="L76" s="45">
        <f>J76-K76</f>
        <v>0</v>
      </c>
    </row>
    <row r="77" spans="1:12" s="14" customFormat="1" ht="31.5">
      <c r="A77" s="159" t="s">
        <v>311</v>
      </c>
      <c r="B77" s="41"/>
      <c r="C77" s="42" t="s">
        <v>156</v>
      </c>
      <c r="D77" s="42" t="s">
        <v>122</v>
      </c>
      <c r="E77" s="43" t="s">
        <v>275</v>
      </c>
      <c r="F77" s="44"/>
      <c r="G77" s="45">
        <f aca="true" t="shared" si="37" ref="G77:L78">G78</f>
        <v>133</v>
      </c>
      <c r="H77" s="45">
        <f t="shared" si="37"/>
        <v>133</v>
      </c>
      <c r="I77" s="45">
        <f t="shared" si="37"/>
        <v>0</v>
      </c>
      <c r="J77" s="45">
        <f t="shared" si="37"/>
        <v>133</v>
      </c>
      <c r="K77" s="45">
        <f t="shared" si="37"/>
        <v>133</v>
      </c>
      <c r="L77" s="45">
        <f t="shared" si="37"/>
        <v>0</v>
      </c>
    </row>
    <row r="78" spans="1:12" s="14" customFormat="1" ht="31.5">
      <c r="A78" s="155" t="s">
        <v>202</v>
      </c>
      <c r="B78" s="41"/>
      <c r="C78" s="42" t="s">
        <v>156</v>
      </c>
      <c r="D78" s="42" t="s">
        <v>122</v>
      </c>
      <c r="E78" s="43" t="s">
        <v>275</v>
      </c>
      <c r="F78" s="44" t="s">
        <v>178</v>
      </c>
      <c r="G78" s="45">
        <f t="shared" si="37"/>
        <v>133</v>
      </c>
      <c r="H78" s="45">
        <f t="shared" si="37"/>
        <v>133</v>
      </c>
      <c r="I78" s="45">
        <f t="shared" si="37"/>
        <v>0</v>
      </c>
      <c r="J78" s="45">
        <f t="shared" si="37"/>
        <v>133</v>
      </c>
      <c r="K78" s="45">
        <f t="shared" si="37"/>
        <v>133</v>
      </c>
      <c r="L78" s="45">
        <f t="shared" si="37"/>
        <v>0</v>
      </c>
    </row>
    <row r="79" spans="1:12" s="14" customFormat="1" ht="47.25">
      <c r="A79" s="155" t="s">
        <v>370</v>
      </c>
      <c r="B79" s="41"/>
      <c r="C79" s="42" t="s">
        <v>156</v>
      </c>
      <c r="D79" s="42" t="s">
        <v>122</v>
      </c>
      <c r="E79" s="43" t="s">
        <v>275</v>
      </c>
      <c r="F79" s="44" t="s">
        <v>203</v>
      </c>
      <c r="G79" s="45">
        <v>133</v>
      </c>
      <c r="H79" s="45">
        <v>133</v>
      </c>
      <c r="I79" s="45">
        <f>G79-H79</f>
        <v>0</v>
      </c>
      <c r="J79" s="45">
        <v>133</v>
      </c>
      <c r="K79" s="45">
        <v>133</v>
      </c>
      <c r="L79" s="45">
        <f>J79-K79</f>
        <v>0</v>
      </c>
    </row>
    <row r="80" spans="1:12" s="16" customFormat="1" ht="31.5">
      <c r="A80" s="162" t="s">
        <v>473</v>
      </c>
      <c r="B80" s="59"/>
      <c r="C80" s="37" t="s">
        <v>156</v>
      </c>
      <c r="D80" s="37" t="s">
        <v>122</v>
      </c>
      <c r="E80" s="38" t="s">
        <v>312</v>
      </c>
      <c r="F80" s="112"/>
      <c r="G80" s="40">
        <f aca="true" t="shared" si="38" ref="G80:L82">G81</f>
        <v>92</v>
      </c>
      <c r="H80" s="40">
        <f t="shared" si="38"/>
        <v>92</v>
      </c>
      <c r="I80" s="40">
        <f t="shared" si="38"/>
        <v>0</v>
      </c>
      <c r="J80" s="40">
        <f t="shared" si="38"/>
        <v>92</v>
      </c>
      <c r="K80" s="40">
        <f t="shared" si="38"/>
        <v>92</v>
      </c>
      <c r="L80" s="40">
        <f t="shared" si="38"/>
        <v>0</v>
      </c>
    </row>
    <row r="81" spans="1:12" s="14" customFormat="1" ht="31.5">
      <c r="A81" s="156" t="s">
        <v>93</v>
      </c>
      <c r="B81" s="41"/>
      <c r="C81" s="42" t="s">
        <v>156</v>
      </c>
      <c r="D81" s="42" t="s">
        <v>122</v>
      </c>
      <c r="E81" s="43" t="s">
        <v>313</v>
      </c>
      <c r="F81" s="44"/>
      <c r="G81" s="45">
        <f t="shared" si="38"/>
        <v>92</v>
      </c>
      <c r="H81" s="45">
        <f t="shared" si="38"/>
        <v>92</v>
      </c>
      <c r="I81" s="45">
        <f t="shared" si="38"/>
        <v>0</v>
      </c>
      <c r="J81" s="45">
        <f t="shared" si="38"/>
        <v>92</v>
      </c>
      <c r="K81" s="45">
        <f t="shared" si="38"/>
        <v>92</v>
      </c>
      <c r="L81" s="45">
        <f t="shared" si="38"/>
        <v>0</v>
      </c>
    </row>
    <row r="82" spans="1:12" s="14" customFormat="1" ht="31.5">
      <c r="A82" s="155" t="s">
        <v>225</v>
      </c>
      <c r="B82" s="46"/>
      <c r="C82" s="42" t="s">
        <v>156</v>
      </c>
      <c r="D82" s="42" t="s">
        <v>122</v>
      </c>
      <c r="E82" s="43" t="s">
        <v>313</v>
      </c>
      <c r="F82" s="44" t="s">
        <v>188</v>
      </c>
      <c r="G82" s="45">
        <f t="shared" si="38"/>
        <v>92</v>
      </c>
      <c r="H82" s="45">
        <f t="shared" si="38"/>
        <v>92</v>
      </c>
      <c r="I82" s="45">
        <f t="shared" si="38"/>
        <v>0</v>
      </c>
      <c r="J82" s="45">
        <f t="shared" si="38"/>
        <v>92</v>
      </c>
      <c r="K82" s="45">
        <f t="shared" si="38"/>
        <v>92</v>
      </c>
      <c r="L82" s="45">
        <f t="shared" si="38"/>
        <v>0</v>
      </c>
    </row>
    <row r="83" spans="1:12" s="14" customFormat="1" ht="31.5">
      <c r="A83" s="155" t="s">
        <v>189</v>
      </c>
      <c r="B83" s="41"/>
      <c r="C83" s="42" t="s">
        <v>156</v>
      </c>
      <c r="D83" s="42" t="s">
        <v>122</v>
      </c>
      <c r="E83" s="43" t="s">
        <v>313</v>
      </c>
      <c r="F83" s="44" t="s">
        <v>187</v>
      </c>
      <c r="G83" s="45">
        <v>92</v>
      </c>
      <c r="H83" s="45">
        <v>92</v>
      </c>
      <c r="I83" s="45">
        <f>G83-H83</f>
        <v>0</v>
      </c>
      <c r="J83" s="45">
        <v>92</v>
      </c>
      <c r="K83" s="45">
        <v>92</v>
      </c>
      <c r="L83" s="45">
        <f>J83-K83</f>
        <v>0</v>
      </c>
    </row>
    <row r="84" spans="1:12" s="16" customFormat="1" ht="31.5">
      <c r="A84" s="152" t="s">
        <v>419</v>
      </c>
      <c r="B84" s="49"/>
      <c r="C84" s="37" t="s">
        <v>156</v>
      </c>
      <c r="D84" s="37" t="s">
        <v>122</v>
      </c>
      <c r="E84" s="38" t="s">
        <v>41</v>
      </c>
      <c r="F84" s="39"/>
      <c r="G84" s="40">
        <f aca="true" t="shared" si="39" ref="G84:L84">G92+G85</f>
        <v>25163.9</v>
      </c>
      <c r="H84" s="40">
        <f>H92+H85</f>
        <v>25163.9</v>
      </c>
      <c r="I84" s="40">
        <f t="shared" si="39"/>
        <v>0</v>
      </c>
      <c r="J84" s="40">
        <f t="shared" si="39"/>
        <v>25756.2</v>
      </c>
      <c r="K84" s="40">
        <f>K92+K85</f>
        <v>25756.2</v>
      </c>
      <c r="L84" s="40">
        <f t="shared" si="39"/>
        <v>0</v>
      </c>
    </row>
    <row r="85" spans="1:12" s="16" customFormat="1" ht="15.75">
      <c r="A85" s="153" t="s">
        <v>105</v>
      </c>
      <c r="B85" s="49"/>
      <c r="C85" s="42" t="s">
        <v>156</v>
      </c>
      <c r="D85" s="42" t="s">
        <v>122</v>
      </c>
      <c r="E85" s="43" t="s">
        <v>252</v>
      </c>
      <c r="F85" s="44"/>
      <c r="G85" s="45">
        <f aca="true" t="shared" si="40" ref="G85:L85">G86+G88+G90</f>
        <v>23148.9</v>
      </c>
      <c r="H85" s="45">
        <f>H86+H88+H90</f>
        <v>23148.9</v>
      </c>
      <c r="I85" s="45">
        <f t="shared" si="40"/>
        <v>0</v>
      </c>
      <c r="J85" s="45">
        <f t="shared" si="40"/>
        <v>23741.2</v>
      </c>
      <c r="K85" s="45">
        <f>K86+K88+K90</f>
        <v>23741.2</v>
      </c>
      <c r="L85" s="45">
        <f t="shared" si="40"/>
        <v>0</v>
      </c>
    </row>
    <row r="86" spans="1:12" s="16" customFormat="1" ht="47.25">
      <c r="A86" s="155" t="s">
        <v>115</v>
      </c>
      <c r="B86" s="49"/>
      <c r="C86" s="42" t="s">
        <v>156</v>
      </c>
      <c r="D86" s="42" t="s">
        <v>122</v>
      </c>
      <c r="E86" s="43" t="s">
        <v>252</v>
      </c>
      <c r="F86" s="44" t="s">
        <v>198</v>
      </c>
      <c r="G86" s="45">
        <f aca="true" t="shared" si="41" ref="G86:L86">G87</f>
        <v>8154.5</v>
      </c>
      <c r="H86" s="45">
        <f t="shared" si="41"/>
        <v>8154.5</v>
      </c>
      <c r="I86" s="45">
        <f t="shared" si="41"/>
        <v>0</v>
      </c>
      <c r="J86" s="45">
        <f t="shared" si="41"/>
        <v>8464.1</v>
      </c>
      <c r="K86" s="45">
        <f t="shared" si="41"/>
        <v>8464.1</v>
      </c>
      <c r="L86" s="45">
        <f t="shared" si="41"/>
        <v>0</v>
      </c>
    </row>
    <row r="87" spans="1:12" s="16" customFormat="1" ht="15.75">
      <c r="A87" s="155" t="s">
        <v>254</v>
      </c>
      <c r="B87" s="49"/>
      <c r="C87" s="42" t="s">
        <v>156</v>
      </c>
      <c r="D87" s="42" t="s">
        <v>122</v>
      </c>
      <c r="E87" s="43" t="s">
        <v>252</v>
      </c>
      <c r="F87" s="44" t="s">
        <v>253</v>
      </c>
      <c r="G87" s="45">
        <v>8154.5</v>
      </c>
      <c r="H87" s="45">
        <v>8154.5</v>
      </c>
      <c r="I87" s="45">
        <f>G87-H87</f>
        <v>0</v>
      </c>
      <c r="J87" s="45">
        <v>8464.1</v>
      </c>
      <c r="K87" s="45">
        <v>8464.1</v>
      </c>
      <c r="L87" s="45">
        <f>J87-K87</f>
        <v>0</v>
      </c>
    </row>
    <row r="88" spans="1:12" s="16" customFormat="1" ht="31.5">
      <c r="A88" s="155" t="s">
        <v>225</v>
      </c>
      <c r="B88" s="49"/>
      <c r="C88" s="42" t="s">
        <v>156</v>
      </c>
      <c r="D88" s="42" t="s">
        <v>122</v>
      </c>
      <c r="E88" s="43" t="s">
        <v>252</v>
      </c>
      <c r="F88" s="44" t="s">
        <v>188</v>
      </c>
      <c r="G88" s="45">
        <f aca="true" t="shared" si="42" ref="G88:L88">G89</f>
        <v>14743.4</v>
      </c>
      <c r="H88" s="45">
        <f t="shared" si="42"/>
        <v>14743.4</v>
      </c>
      <c r="I88" s="45">
        <f t="shared" si="42"/>
        <v>0</v>
      </c>
      <c r="J88" s="45">
        <f t="shared" si="42"/>
        <v>15026.1</v>
      </c>
      <c r="K88" s="45">
        <f t="shared" si="42"/>
        <v>15026.1</v>
      </c>
      <c r="L88" s="45">
        <f t="shared" si="42"/>
        <v>0</v>
      </c>
    </row>
    <row r="89" spans="1:12" s="16" customFormat="1" ht="31.5">
      <c r="A89" s="155" t="s">
        <v>189</v>
      </c>
      <c r="B89" s="49"/>
      <c r="C89" s="42" t="s">
        <v>156</v>
      </c>
      <c r="D89" s="42" t="s">
        <v>122</v>
      </c>
      <c r="E89" s="43" t="s">
        <v>252</v>
      </c>
      <c r="F89" s="44" t="s">
        <v>187</v>
      </c>
      <c r="G89" s="45">
        <v>14743.4</v>
      </c>
      <c r="H89" s="45">
        <v>14743.4</v>
      </c>
      <c r="I89" s="45">
        <f>G89-H89</f>
        <v>0</v>
      </c>
      <c r="J89" s="45">
        <v>15026.1</v>
      </c>
      <c r="K89" s="45">
        <v>15026.1</v>
      </c>
      <c r="L89" s="45">
        <f>J89-K89</f>
        <v>0</v>
      </c>
    </row>
    <row r="90" spans="1:12" s="16" customFormat="1" ht="15.75">
      <c r="A90" s="163" t="s">
        <v>90</v>
      </c>
      <c r="B90" s="49"/>
      <c r="C90" s="42" t="s">
        <v>156</v>
      </c>
      <c r="D90" s="42" t="s">
        <v>122</v>
      </c>
      <c r="E90" s="43" t="s">
        <v>252</v>
      </c>
      <c r="F90" s="44" t="s">
        <v>87</v>
      </c>
      <c r="G90" s="45">
        <f aca="true" t="shared" si="43" ref="G90:L90">G91</f>
        <v>251</v>
      </c>
      <c r="H90" s="45">
        <f t="shared" si="43"/>
        <v>251</v>
      </c>
      <c r="I90" s="45">
        <f t="shared" si="43"/>
        <v>0</v>
      </c>
      <c r="J90" s="45">
        <f t="shared" si="43"/>
        <v>251</v>
      </c>
      <c r="K90" s="45">
        <f t="shared" si="43"/>
        <v>251</v>
      </c>
      <c r="L90" s="45">
        <f t="shared" si="43"/>
        <v>0</v>
      </c>
    </row>
    <row r="91" spans="1:12" s="16" customFormat="1" ht="15.75">
      <c r="A91" s="163" t="s">
        <v>208</v>
      </c>
      <c r="B91" s="49"/>
      <c r="C91" s="42" t="s">
        <v>156</v>
      </c>
      <c r="D91" s="42" t="s">
        <v>122</v>
      </c>
      <c r="E91" s="43" t="s">
        <v>252</v>
      </c>
      <c r="F91" s="44" t="s">
        <v>209</v>
      </c>
      <c r="G91" s="45">
        <v>251</v>
      </c>
      <c r="H91" s="45">
        <v>251</v>
      </c>
      <c r="I91" s="45">
        <f>G91-H91</f>
        <v>0</v>
      </c>
      <c r="J91" s="45">
        <v>251</v>
      </c>
      <c r="K91" s="45">
        <v>251</v>
      </c>
      <c r="L91" s="45">
        <f>J91-K91</f>
        <v>0</v>
      </c>
    </row>
    <row r="92" spans="1:12" s="16" customFormat="1" ht="31.5">
      <c r="A92" s="156" t="s">
        <v>91</v>
      </c>
      <c r="B92" s="41"/>
      <c r="C92" s="42" t="s">
        <v>156</v>
      </c>
      <c r="D92" s="42" t="s">
        <v>122</v>
      </c>
      <c r="E92" s="43" t="s">
        <v>53</v>
      </c>
      <c r="F92" s="44"/>
      <c r="G92" s="45">
        <f aca="true" t="shared" si="44" ref="G92:L92">SUM(G93,G95)</f>
        <v>2015</v>
      </c>
      <c r="H92" s="45">
        <f>SUM(H93,H95)</f>
        <v>2015</v>
      </c>
      <c r="I92" s="45">
        <f t="shared" si="44"/>
        <v>0</v>
      </c>
      <c r="J92" s="45">
        <f t="shared" si="44"/>
        <v>2015</v>
      </c>
      <c r="K92" s="45">
        <f>SUM(K93,K95)</f>
        <v>2015</v>
      </c>
      <c r="L92" s="45">
        <f t="shared" si="44"/>
        <v>0</v>
      </c>
    </row>
    <row r="93" spans="1:12" s="14" customFormat="1" ht="31.5">
      <c r="A93" s="155" t="s">
        <v>225</v>
      </c>
      <c r="B93" s="46"/>
      <c r="C93" s="42" t="s">
        <v>156</v>
      </c>
      <c r="D93" s="42" t="s">
        <v>122</v>
      </c>
      <c r="E93" s="43" t="s">
        <v>53</v>
      </c>
      <c r="F93" s="44" t="s">
        <v>188</v>
      </c>
      <c r="G93" s="45">
        <f aca="true" t="shared" si="45" ref="G93:L93">G94</f>
        <v>1980</v>
      </c>
      <c r="H93" s="45">
        <f t="shared" si="45"/>
        <v>1980</v>
      </c>
      <c r="I93" s="45">
        <f t="shared" si="45"/>
        <v>0</v>
      </c>
      <c r="J93" s="45">
        <f t="shared" si="45"/>
        <v>1980</v>
      </c>
      <c r="K93" s="45">
        <f t="shared" si="45"/>
        <v>1980</v>
      </c>
      <c r="L93" s="45">
        <f t="shared" si="45"/>
        <v>0</v>
      </c>
    </row>
    <row r="94" spans="1:12" s="14" customFormat="1" ht="31.5">
      <c r="A94" s="155" t="s">
        <v>189</v>
      </c>
      <c r="B94" s="41"/>
      <c r="C94" s="42" t="s">
        <v>156</v>
      </c>
      <c r="D94" s="42" t="s">
        <v>122</v>
      </c>
      <c r="E94" s="43" t="s">
        <v>53</v>
      </c>
      <c r="F94" s="44" t="s">
        <v>187</v>
      </c>
      <c r="G94" s="45">
        <v>1980</v>
      </c>
      <c r="H94" s="45">
        <v>1980</v>
      </c>
      <c r="I94" s="45">
        <f>G94-H94</f>
        <v>0</v>
      </c>
      <c r="J94" s="45">
        <v>1980</v>
      </c>
      <c r="K94" s="45">
        <v>1980</v>
      </c>
      <c r="L94" s="45">
        <f>J94-K94</f>
        <v>0</v>
      </c>
    </row>
    <row r="95" spans="1:12" s="14" customFormat="1" ht="15.75">
      <c r="A95" s="163" t="s">
        <v>90</v>
      </c>
      <c r="B95" s="41"/>
      <c r="C95" s="42" t="s">
        <v>210</v>
      </c>
      <c r="D95" s="42" t="s">
        <v>122</v>
      </c>
      <c r="E95" s="43" t="s">
        <v>53</v>
      </c>
      <c r="F95" s="44" t="s">
        <v>87</v>
      </c>
      <c r="G95" s="45">
        <f aca="true" t="shared" si="46" ref="G95:L95">G96</f>
        <v>35</v>
      </c>
      <c r="H95" s="45">
        <f t="shared" si="46"/>
        <v>35</v>
      </c>
      <c r="I95" s="45">
        <f t="shared" si="46"/>
        <v>0</v>
      </c>
      <c r="J95" s="45">
        <f t="shared" si="46"/>
        <v>35</v>
      </c>
      <c r="K95" s="45">
        <f t="shared" si="46"/>
        <v>35</v>
      </c>
      <c r="L95" s="45">
        <f t="shared" si="46"/>
        <v>0</v>
      </c>
    </row>
    <row r="96" spans="1:12" s="14" customFormat="1" ht="15.75">
      <c r="A96" s="163" t="s">
        <v>208</v>
      </c>
      <c r="B96" s="41"/>
      <c r="C96" s="42" t="s">
        <v>156</v>
      </c>
      <c r="D96" s="42" t="s">
        <v>122</v>
      </c>
      <c r="E96" s="43" t="s">
        <v>53</v>
      </c>
      <c r="F96" s="44" t="s">
        <v>209</v>
      </c>
      <c r="G96" s="45">
        <v>35</v>
      </c>
      <c r="H96" s="45">
        <v>35</v>
      </c>
      <c r="I96" s="45">
        <f>G96-H96</f>
        <v>0</v>
      </c>
      <c r="J96" s="45">
        <v>35</v>
      </c>
      <c r="K96" s="45">
        <v>35</v>
      </c>
      <c r="L96" s="45">
        <f>J96-K96</f>
        <v>0</v>
      </c>
    </row>
    <row r="97" spans="1:12" s="14" customFormat="1" ht="31.5">
      <c r="A97" s="164" t="s">
        <v>357</v>
      </c>
      <c r="B97" s="36"/>
      <c r="C97" s="37" t="s">
        <v>156</v>
      </c>
      <c r="D97" s="37" t="s">
        <v>122</v>
      </c>
      <c r="E97" s="78" t="s">
        <v>325</v>
      </c>
      <c r="F97" s="39"/>
      <c r="G97" s="40">
        <f aca="true" t="shared" si="47" ref="G97:L99">G98</f>
        <v>1000</v>
      </c>
      <c r="H97" s="40">
        <f t="shared" si="47"/>
        <v>1000</v>
      </c>
      <c r="I97" s="40">
        <f t="shared" si="47"/>
        <v>0</v>
      </c>
      <c r="J97" s="40">
        <f t="shared" si="47"/>
        <v>1000</v>
      </c>
      <c r="K97" s="40">
        <f t="shared" si="47"/>
        <v>1000</v>
      </c>
      <c r="L97" s="40">
        <f t="shared" si="47"/>
        <v>0</v>
      </c>
    </row>
    <row r="98" spans="1:12" s="14" customFormat="1" ht="15.75">
      <c r="A98" s="156" t="s">
        <v>242</v>
      </c>
      <c r="B98" s="41"/>
      <c r="C98" s="42" t="s">
        <v>156</v>
      </c>
      <c r="D98" s="42" t="s">
        <v>122</v>
      </c>
      <c r="E98" s="44" t="s">
        <v>326</v>
      </c>
      <c r="F98" s="44"/>
      <c r="G98" s="45">
        <f t="shared" si="47"/>
        <v>1000</v>
      </c>
      <c r="H98" s="45">
        <f t="shared" si="47"/>
        <v>1000</v>
      </c>
      <c r="I98" s="45">
        <f t="shared" si="47"/>
        <v>0</v>
      </c>
      <c r="J98" s="45">
        <f t="shared" si="47"/>
        <v>1000</v>
      </c>
      <c r="K98" s="45">
        <f t="shared" si="47"/>
        <v>1000</v>
      </c>
      <c r="L98" s="45">
        <f t="shared" si="47"/>
        <v>0</v>
      </c>
    </row>
    <row r="99" spans="1:12" s="14" customFormat="1" ht="15.75">
      <c r="A99" s="139" t="s">
        <v>90</v>
      </c>
      <c r="B99" s="41"/>
      <c r="C99" s="42" t="s">
        <v>156</v>
      </c>
      <c r="D99" s="42" t="s">
        <v>122</v>
      </c>
      <c r="E99" s="44" t="s">
        <v>326</v>
      </c>
      <c r="F99" s="44" t="s">
        <v>87</v>
      </c>
      <c r="G99" s="45">
        <f t="shared" si="47"/>
        <v>1000</v>
      </c>
      <c r="H99" s="45">
        <f t="shared" si="47"/>
        <v>1000</v>
      </c>
      <c r="I99" s="45">
        <f t="shared" si="47"/>
        <v>0</v>
      </c>
      <c r="J99" s="45">
        <f t="shared" si="47"/>
        <v>1000</v>
      </c>
      <c r="K99" s="45">
        <f t="shared" si="47"/>
        <v>1000</v>
      </c>
      <c r="L99" s="45">
        <f t="shared" si="47"/>
        <v>0</v>
      </c>
    </row>
    <row r="100" spans="1:12" s="14" customFormat="1" ht="15.75">
      <c r="A100" s="139" t="s">
        <v>327</v>
      </c>
      <c r="B100" s="41"/>
      <c r="C100" s="42" t="s">
        <v>156</v>
      </c>
      <c r="D100" s="42" t="s">
        <v>122</v>
      </c>
      <c r="E100" s="44" t="s">
        <v>326</v>
      </c>
      <c r="F100" s="44" t="s">
        <v>474</v>
      </c>
      <c r="G100" s="45">
        <v>1000</v>
      </c>
      <c r="H100" s="45">
        <v>1000</v>
      </c>
      <c r="I100" s="45">
        <f>G100-H100</f>
        <v>0</v>
      </c>
      <c r="J100" s="45">
        <v>1000</v>
      </c>
      <c r="K100" s="45">
        <v>1000</v>
      </c>
      <c r="L100" s="45">
        <f>J100-K100</f>
        <v>0</v>
      </c>
    </row>
    <row r="101" spans="1:12" s="14" customFormat="1" ht="15.75">
      <c r="A101" s="164" t="s">
        <v>425</v>
      </c>
      <c r="B101" s="36"/>
      <c r="C101" s="37" t="s">
        <v>171</v>
      </c>
      <c r="D101" s="37"/>
      <c r="E101" s="38"/>
      <c r="F101" s="39"/>
      <c r="G101" s="40">
        <f aca="true" t="shared" si="48" ref="G101:L103">G102</f>
        <v>527.6999999999999</v>
      </c>
      <c r="H101" s="40">
        <f t="shared" si="48"/>
        <v>527.6999999999999</v>
      </c>
      <c r="I101" s="40">
        <f t="shared" si="48"/>
        <v>0</v>
      </c>
      <c r="J101" s="40">
        <f t="shared" si="48"/>
        <v>546.6</v>
      </c>
      <c r="K101" s="40">
        <f t="shared" si="48"/>
        <v>546.6</v>
      </c>
      <c r="L101" s="40">
        <f t="shared" si="48"/>
        <v>0</v>
      </c>
    </row>
    <row r="102" spans="1:12" s="14" customFormat="1" ht="15.75">
      <c r="A102" s="164" t="s">
        <v>137</v>
      </c>
      <c r="B102" s="41"/>
      <c r="C102" s="37" t="s">
        <v>171</v>
      </c>
      <c r="D102" s="37" t="s">
        <v>157</v>
      </c>
      <c r="E102" s="43"/>
      <c r="F102" s="44"/>
      <c r="G102" s="45">
        <f t="shared" si="48"/>
        <v>527.6999999999999</v>
      </c>
      <c r="H102" s="45">
        <f t="shared" si="48"/>
        <v>527.6999999999999</v>
      </c>
      <c r="I102" s="45">
        <f t="shared" si="48"/>
        <v>0</v>
      </c>
      <c r="J102" s="45">
        <f t="shared" si="48"/>
        <v>546.6</v>
      </c>
      <c r="K102" s="45">
        <f t="shared" si="48"/>
        <v>546.6</v>
      </c>
      <c r="L102" s="45">
        <f t="shared" si="48"/>
        <v>0</v>
      </c>
    </row>
    <row r="103" spans="1:12" s="14" customFormat="1" ht="31.5">
      <c r="A103" s="164" t="s">
        <v>426</v>
      </c>
      <c r="B103" s="41"/>
      <c r="C103" s="42" t="s">
        <v>171</v>
      </c>
      <c r="D103" s="42" t="s">
        <v>157</v>
      </c>
      <c r="E103" s="43" t="s">
        <v>41</v>
      </c>
      <c r="F103" s="44"/>
      <c r="G103" s="45">
        <f t="shared" si="48"/>
        <v>527.6999999999999</v>
      </c>
      <c r="H103" s="45">
        <f t="shared" si="48"/>
        <v>527.6999999999999</v>
      </c>
      <c r="I103" s="45">
        <f t="shared" si="48"/>
        <v>0</v>
      </c>
      <c r="J103" s="45">
        <f t="shared" si="48"/>
        <v>546.6</v>
      </c>
      <c r="K103" s="45">
        <f t="shared" si="48"/>
        <v>546.6</v>
      </c>
      <c r="L103" s="45">
        <f t="shared" si="48"/>
        <v>0</v>
      </c>
    </row>
    <row r="104" spans="1:12" s="14" customFormat="1" ht="31.5">
      <c r="A104" s="163" t="s">
        <v>99</v>
      </c>
      <c r="B104" s="41"/>
      <c r="C104" s="42" t="s">
        <v>171</v>
      </c>
      <c r="D104" s="42" t="s">
        <v>157</v>
      </c>
      <c r="E104" s="43" t="s">
        <v>427</v>
      </c>
      <c r="F104" s="44"/>
      <c r="G104" s="45">
        <f aca="true" t="shared" si="49" ref="G104:L104">G105+G107</f>
        <v>527.6999999999999</v>
      </c>
      <c r="H104" s="45">
        <f>H105+H107</f>
        <v>527.6999999999999</v>
      </c>
      <c r="I104" s="45">
        <f t="shared" si="49"/>
        <v>0</v>
      </c>
      <c r="J104" s="45">
        <f t="shared" si="49"/>
        <v>546.6</v>
      </c>
      <c r="K104" s="45">
        <f>K105+K107</f>
        <v>546.6</v>
      </c>
      <c r="L104" s="45">
        <f t="shared" si="49"/>
        <v>0</v>
      </c>
    </row>
    <row r="105" spans="1:12" s="14" customFormat="1" ht="47.25">
      <c r="A105" s="155" t="s">
        <v>115</v>
      </c>
      <c r="B105" s="41"/>
      <c r="C105" s="42" t="s">
        <v>171</v>
      </c>
      <c r="D105" s="42" t="s">
        <v>157</v>
      </c>
      <c r="E105" s="43" t="s">
        <v>427</v>
      </c>
      <c r="F105" s="44" t="s">
        <v>198</v>
      </c>
      <c r="G105" s="45">
        <f aca="true" t="shared" si="50" ref="G105:L105">G106</f>
        <v>501.4</v>
      </c>
      <c r="H105" s="45">
        <f t="shared" si="50"/>
        <v>501.4</v>
      </c>
      <c r="I105" s="45">
        <f t="shared" si="50"/>
        <v>0</v>
      </c>
      <c r="J105" s="45">
        <f t="shared" si="50"/>
        <v>501.4</v>
      </c>
      <c r="K105" s="45">
        <f t="shared" si="50"/>
        <v>501.4</v>
      </c>
      <c r="L105" s="45">
        <f t="shared" si="50"/>
        <v>0</v>
      </c>
    </row>
    <row r="106" spans="1:12" s="14" customFormat="1" ht="15.75">
      <c r="A106" s="155" t="s">
        <v>193</v>
      </c>
      <c r="B106" s="41"/>
      <c r="C106" s="42" t="s">
        <v>171</v>
      </c>
      <c r="D106" s="42" t="s">
        <v>157</v>
      </c>
      <c r="E106" s="43" t="s">
        <v>427</v>
      </c>
      <c r="F106" s="44" t="s">
        <v>194</v>
      </c>
      <c r="G106" s="45">
        <v>501.4</v>
      </c>
      <c r="H106" s="45">
        <v>501.4</v>
      </c>
      <c r="I106" s="45">
        <f>G106-H106</f>
        <v>0</v>
      </c>
      <c r="J106" s="45">
        <v>501.4</v>
      </c>
      <c r="K106" s="45">
        <v>501.4</v>
      </c>
      <c r="L106" s="45">
        <f>J106-K106</f>
        <v>0</v>
      </c>
    </row>
    <row r="107" spans="1:12" s="14" customFormat="1" ht="31.5">
      <c r="A107" s="155" t="s">
        <v>225</v>
      </c>
      <c r="B107" s="41"/>
      <c r="C107" s="42" t="s">
        <v>171</v>
      </c>
      <c r="D107" s="42" t="s">
        <v>157</v>
      </c>
      <c r="E107" s="43" t="s">
        <v>427</v>
      </c>
      <c r="F107" s="44" t="s">
        <v>188</v>
      </c>
      <c r="G107" s="45">
        <f aca="true" t="shared" si="51" ref="G107:L107">G108</f>
        <v>26.3</v>
      </c>
      <c r="H107" s="45">
        <f t="shared" si="51"/>
        <v>26.3</v>
      </c>
      <c r="I107" s="45">
        <f t="shared" si="51"/>
        <v>0</v>
      </c>
      <c r="J107" s="45">
        <f t="shared" si="51"/>
        <v>45.2</v>
      </c>
      <c r="K107" s="45">
        <f t="shared" si="51"/>
        <v>45.2</v>
      </c>
      <c r="L107" s="45">
        <f t="shared" si="51"/>
        <v>0</v>
      </c>
    </row>
    <row r="108" spans="1:12" s="14" customFormat="1" ht="31.5">
      <c r="A108" s="155" t="s">
        <v>189</v>
      </c>
      <c r="B108" s="41"/>
      <c r="C108" s="42" t="s">
        <v>171</v>
      </c>
      <c r="D108" s="42" t="s">
        <v>157</v>
      </c>
      <c r="E108" s="43" t="s">
        <v>427</v>
      </c>
      <c r="F108" s="44" t="s">
        <v>187</v>
      </c>
      <c r="G108" s="45">
        <v>26.3</v>
      </c>
      <c r="H108" s="45">
        <v>26.3</v>
      </c>
      <c r="I108" s="45">
        <f>G108-H108</f>
        <v>0</v>
      </c>
      <c r="J108" s="45">
        <v>45.2</v>
      </c>
      <c r="K108" s="45">
        <v>45.2</v>
      </c>
      <c r="L108" s="45">
        <f>J108-K108</f>
        <v>0</v>
      </c>
    </row>
    <row r="109" spans="1:12" s="14" customFormat="1" ht="15.75">
      <c r="A109" s="131" t="s">
        <v>128</v>
      </c>
      <c r="B109" s="49"/>
      <c r="C109" s="37" t="s">
        <v>157</v>
      </c>
      <c r="D109" s="42"/>
      <c r="E109" s="43" t="s">
        <v>175</v>
      </c>
      <c r="F109" s="42"/>
      <c r="G109" s="40">
        <f aca="true" t="shared" si="52" ref="G109:L109">G110+G127</f>
        <v>5369.3</v>
      </c>
      <c r="H109" s="40">
        <f>H110+H127</f>
        <v>5369.3</v>
      </c>
      <c r="I109" s="40">
        <f t="shared" si="52"/>
        <v>0</v>
      </c>
      <c r="J109" s="40">
        <f t="shared" si="52"/>
        <v>5497.9</v>
      </c>
      <c r="K109" s="40">
        <f>K110+K127</f>
        <v>5497.9</v>
      </c>
      <c r="L109" s="40">
        <f t="shared" si="52"/>
        <v>0</v>
      </c>
    </row>
    <row r="110" spans="1:12" s="14" customFormat="1" ht="31.5">
      <c r="A110" s="131" t="s">
        <v>397</v>
      </c>
      <c r="B110" s="41"/>
      <c r="C110" s="37" t="s">
        <v>157</v>
      </c>
      <c r="D110" s="37" t="s">
        <v>168</v>
      </c>
      <c r="E110" s="38" t="s">
        <v>175</v>
      </c>
      <c r="F110" s="39" t="s">
        <v>175</v>
      </c>
      <c r="G110" s="40">
        <f aca="true" t="shared" si="53" ref="G110:L110">G111</f>
        <v>3606.3</v>
      </c>
      <c r="H110" s="40">
        <f t="shared" si="53"/>
        <v>3606.3</v>
      </c>
      <c r="I110" s="40">
        <f t="shared" si="53"/>
        <v>0</v>
      </c>
      <c r="J110" s="40">
        <f t="shared" si="53"/>
        <v>3734.9</v>
      </c>
      <c r="K110" s="40">
        <f t="shared" si="53"/>
        <v>3734.9</v>
      </c>
      <c r="L110" s="40">
        <f t="shared" si="53"/>
        <v>0</v>
      </c>
    </row>
    <row r="111" spans="1:12" s="14" customFormat="1" ht="31.5">
      <c r="A111" s="131" t="s">
        <v>430</v>
      </c>
      <c r="B111" s="36"/>
      <c r="C111" s="37" t="s">
        <v>157</v>
      </c>
      <c r="D111" s="37" t="s">
        <v>168</v>
      </c>
      <c r="E111" s="38" t="s">
        <v>54</v>
      </c>
      <c r="F111" s="39"/>
      <c r="G111" s="40">
        <f aca="true" t="shared" si="54" ref="G111:L111">G112+G123+G119</f>
        <v>3606.3</v>
      </c>
      <c r="H111" s="40">
        <f>H112+H123+H119</f>
        <v>3606.3</v>
      </c>
      <c r="I111" s="40">
        <f t="shared" si="54"/>
        <v>0</v>
      </c>
      <c r="J111" s="40">
        <f t="shared" si="54"/>
        <v>3734.9</v>
      </c>
      <c r="K111" s="40">
        <f>K112+K123+K119</f>
        <v>3734.9</v>
      </c>
      <c r="L111" s="40">
        <f t="shared" si="54"/>
        <v>0</v>
      </c>
    </row>
    <row r="112" spans="1:12" s="14" customFormat="1" ht="47.25">
      <c r="A112" s="131" t="s">
        <v>383</v>
      </c>
      <c r="B112" s="36"/>
      <c r="C112" s="37" t="s">
        <v>157</v>
      </c>
      <c r="D112" s="37" t="s">
        <v>168</v>
      </c>
      <c r="E112" s="38" t="s">
        <v>298</v>
      </c>
      <c r="F112" s="39"/>
      <c r="G112" s="40">
        <f aca="true" t="shared" si="55" ref="G112:L112">G113+G117</f>
        <v>3236.3</v>
      </c>
      <c r="H112" s="40">
        <f>H113+H117</f>
        <v>3236.3</v>
      </c>
      <c r="I112" s="40">
        <f t="shared" si="55"/>
        <v>0</v>
      </c>
      <c r="J112" s="40">
        <f t="shared" si="55"/>
        <v>3364.9</v>
      </c>
      <c r="K112" s="40">
        <f>K113+K117</f>
        <v>3364.9</v>
      </c>
      <c r="L112" s="40">
        <f t="shared" si="55"/>
        <v>0</v>
      </c>
    </row>
    <row r="113" spans="1:12" s="14" customFormat="1" ht="15.75">
      <c r="A113" s="153" t="s">
        <v>105</v>
      </c>
      <c r="B113" s="41"/>
      <c r="C113" s="42" t="s">
        <v>157</v>
      </c>
      <c r="D113" s="42" t="s">
        <v>168</v>
      </c>
      <c r="E113" s="43" t="s">
        <v>384</v>
      </c>
      <c r="F113" s="44"/>
      <c r="G113" s="45">
        <f aca="true" t="shared" si="56" ref="G113:L114">G114</f>
        <v>3216.3</v>
      </c>
      <c r="H113" s="45">
        <f t="shared" si="56"/>
        <v>3216.3</v>
      </c>
      <c r="I113" s="45">
        <f t="shared" si="56"/>
        <v>0</v>
      </c>
      <c r="J113" s="45">
        <f t="shared" si="56"/>
        <v>3344.9</v>
      </c>
      <c r="K113" s="45">
        <f t="shared" si="56"/>
        <v>3344.9</v>
      </c>
      <c r="L113" s="45">
        <f t="shared" si="56"/>
        <v>0</v>
      </c>
    </row>
    <row r="114" spans="1:12" s="14" customFormat="1" ht="47.25">
      <c r="A114" s="139" t="s">
        <v>115</v>
      </c>
      <c r="B114" s="46"/>
      <c r="C114" s="42" t="s">
        <v>157</v>
      </c>
      <c r="D114" s="42" t="s">
        <v>168</v>
      </c>
      <c r="E114" s="43" t="s">
        <v>384</v>
      </c>
      <c r="F114" s="44" t="s">
        <v>198</v>
      </c>
      <c r="G114" s="45">
        <f t="shared" si="56"/>
        <v>3216.3</v>
      </c>
      <c r="H114" s="45">
        <f t="shared" si="56"/>
        <v>3216.3</v>
      </c>
      <c r="I114" s="45">
        <f t="shared" si="56"/>
        <v>0</v>
      </c>
      <c r="J114" s="45">
        <f t="shared" si="56"/>
        <v>3344.9</v>
      </c>
      <c r="K114" s="45">
        <f t="shared" si="56"/>
        <v>3344.9</v>
      </c>
      <c r="L114" s="45">
        <f t="shared" si="56"/>
        <v>0</v>
      </c>
    </row>
    <row r="115" spans="1:12" s="14" customFormat="1" ht="15.75">
      <c r="A115" s="155" t="s">
        <v>254</v>
      </c>
      <c r="B115" s="41"/>
      <c r="C115" s="42" t="s">
        <v>157</v>
      </c>
      <c r="D115" s="42" t="s">
        <v>168</v>
      </c>
      <c r="E115" s="43" t="s">
        <v>384</v>
      </c>
      <c r="F115" s="44" t="s">
        <v>253</v>
      </c>
      <c r="G115" s="45">
        <v>3216.3</v>
      </c>
      <c r="H115" s="45">
        <v>3216.3</v>
      </c>
      <c r="I115" s="45">
        <f>G115-H115</f>
        <v>0</v>
      </c>
      <c r="J115" s="45">
        <v>3344.9</v>
      </c>
      <c r="K115" s="45">
        <v>3344.9</v>
      </c>
      <c r="L115" s="45">
        <f>J115-K115</f>
        <v>0</v>
      </c>
    </row>
    <row r="116" spans="1:12" s="14" customFormat="1" ht="47.25">
      <c r="A116" s="155" t="s">
        <v>589</v>
      </c>
      <c r="B116" s="41"/>
      <c r="C116" s="42" t="s">
        <v>157</v>
      </c>
      <c r="D116" s="42" t="s">
        <v>168</v>
      </c>
      <c r="E116" s="43" t="s">
        <v>475</v>
      </c>
      <c r="F116" s="44"/>
      <c r="G116" s="45">
        <f aca="true" t="shared" si="57" ref="G116:L117">G117</f>
        <v>20</v>
      </c>
      <c r="H116" s="45">
        <f t="shared" si="57"/>
        <v>20</v>
      </c>
      <c r="I116" s="45">
        <f t="shared" si="57"/>
        <v>0</v>
      </c>
      <c r="J116" s="45">
        <f t="shared" si="57"/>
        <v>20</v>
      </c>
      <c r="K116" s="45">
        <f t="shared" si="57"/>
        <v>20</v>
      </c>
      <c r="L116" s="45">
        <f t="shared" si="57"/>
        <v>0</v>
      </c>
    </row>
    <row r="117" spans="1:12" s="14" customFormat="1" ht="31.5">
      <c r="A117" s="155" t="s">
        <v>225</v>
      </c>
      <c r="B117" s="46"/>
      <c r="C117" s="42" t="s">
        <v>157</v>
      </c>
      <c r="D117" s="42" t="s">
        <v>168</v>
      </c>
      <c r="E117" s="43" t="s">
        <v>475</v>
      </c>
      <c r="F117" s="44" t="s">
        <v>188</v>
      </c>
      <c r="G117" s="45">
        <f t="shared" si="57"/>
        <v>20</v>
      </c>
      <c r="H117" s="45">
        <f t="shared" si="57"/>
        <v>20</v>
      </c>
      <c r="I117" s="45">
        <f t="shared" si="57"/>
        <v>0</v>
      </c>
      <c r="J117" s="45">
        <f t="shared" si="57"/>
        <v>20</v>
      </c>
      <c r="K117" s="45">
        <f t="shared" si="57"/>
        <v>20</v>
      </c>
      <c r="L117" s="45">
        <f t="shared" si="57"/>
        <v>0</v>
      </c>
    </row>
    <row r="118" spans="1:12" s="14" customFormat="1" ht="31.5">
      <c r="A118" s="155" t="s">
        <v>189</v>
      </c>
      <c r="B118" s="41"/>
      <c r="C118" s="42" t="s">
        <v>157</v>
      </c>
      <c r="D118" s="42" t="s">
        <v>168</v>
      </c>
      <c r="E118" s="43" t="s">
        <v>475</v>
      </c>
      <c r="F118" s="44" t="s">
        <v>187</v>
      </c>
      <c r="G118" s="45">
        <v>20</v>
      </c>
      <c r="H118" s="45">
        <v>20</v>
      </c>
      <c r="I118" s="45">
        <f>G118-H118</f>
        <v>0</v>
      </c>
      <c r="J118" s="45">
        <v>20</v>
      </c>
      <c r="K118" s="45">
        <v>20</v>
      </c>
      <c r="L118" s="45">
        <f>J118-K118</f>
        <v>0</v>
      </c>
    </row>
    <row r="119" spans="1:12" s="14" customFormat="1" ht="31.5">
      <c r="A119" s="161" t="s">
        <v>465</v>
      </c>
      <c r="B119" s="36"/>
      <c r="C119" s="37" t="s">
        <v>157</v>
      </c>
      <c r="D119" s="37" t="s">
        <v>168</v>
      </c>
      <c r="E119" s="38" t="s">
        <v>476</v>
      </c>
      <c r="F119" s="39"/>
      <c r="G119" s="40">
        <f aca="true" t="shared" si="58" ref="G119:L121">G120</f>
        <v>70</v>
      </c>
      <c r="H119" s="40">
        <f t="shared" si="58"/>
        <v>70</v>
      </c>
      <c r="I119" s="40">
        <f t="shared" si="58"/>
        <v>0</v>
      </c>
      <c r="J119" s="40">
        <f t="shared" si="58"/>
        <v>70</v>
      </c>
      <c r="K119" s="40">
        <f t="shared" si="58"/>
        <v>70</v>
      </c>
      <c r="L119" s="40">
        <f t="shared" si="58"/>
        <v>0</v>
      </c>
    </row>
    <row r="120" spans="1:12" s="14" customFormat="1" ht="47.25">
      <c r="A120" s="156" t="s">
        <v>589</v>
      </c>
      <c r="B120" s="41"/>
      <c r="C120" s="42" t="s">
        <v>157</v>
      </c>
      <c r="D120" s="42" t="s">
        <v>168</v>
      </c>
      <c r="E120" s="44" t="s">
        <v>467</v>
      </c>
      <c r="F120" s="44"/>
      <c r="G120" s="45">
        <f t="shared" si="58"/>
        <v>70</v>
      </c>
      <c r="H120" s="45">
        <f t="shared" si="58"/>
        <v>70</v>
      </c>
      <c r="I120" s="45">
        <f t="shared" si="58"/>
        <v>0</v>
      </c>
      <c r="J120" s="45">
        <f t="shared" si="58"/>
        <v>70</v>
      </c>
      <c r="K120" s="45">
        <f t="shared" si="58"/>
        <v>70</v>
      </c>
      <c r="L120" s="45">
        <f t="shared" si="58"/>
        <v>0</v>
      </c>
    </row>
    <row r="121" spans="1:12" s="14" customFormat="1" ht="31.5">
      <c r="A121" s="139" t="s">
        <v>225</v>
      </c>
      <c r="B121" s="41"/>
      <c r="C121" s="42" t="s">
        <v>157</v>
      </c>
      <c r="D121" s="42" t="s">
        <v>168</v>
      </c>
      <c r="E121" s="44" t="s">
        <v>467</v>
      </c>
      <c r="F121" s="44" t="s">
        <v>188</v>
      </c>
      <c r="G121" s="45">
        <f t="shared" si="58"/>
        <v>70</v>
      </c>
      <c r="H121" s="45">
        <f t="shared" si="58"/>
        <v>70</v>
      </c>
      <c r="I121" s="45">
        <f t="shared" si="58"/>
        <v>0</v>
      </c>
      <c r="J121" s="45">
        <f t="shared" si="58"/>
        <v>70</v>
      </c>
      <c r="K121" s="45">
        <f t="shared" si="58"/>
        <v>70</v>
      </c>
      <c r="L121" s="45">
        <f t="shared" si="58"/>
        <v>0</v>
      </c>
    </row>
    <row r="122" spans="1:12" s="14" customFormat="1" ht="31.5">
      <c r="A122" s="139" t="s">
        <v>189</v>
      </c>
      <c r="B122" s="41"/>
      <c r="C122" s="42" t="s">
        <v>157</v>
      </c>
      <c r="D122" s="42" t="s">
        <v>168</v>
      </c>
      <c r="E122" s="44" t="s">
        <v>467</v>
      </c>
      <c r="F122" s="44" t="s">
        <v>187</v>
      </c>
      <c r="G122" s="45">
        <v>70</v>
      </c>
      <c r="H122" s="45">
        <v>70</v>
      </c>
      <c r="I122" s="45">
        <f>G122-H122</f>
        <v>0</v>
      </c>
      <c r="J122" s="45">
        <v>70</v>
      </c>
      <c r="K122" s="45">
        <v>70</v>
      </c>
      <c r="L122" s="45">
        <f>J122-K122</f>
        <v>0</v>
      </c>
    </row>
    <row r="123" spans="1:12" s="14" customFormat="1" ht="15.75">
      <c r="A123" s="157" t="s">
        <v>55</v>
      </c>
      <c r="B123" s="36"/>
      <c r="C123" s="37" t="s">
        <v>157</v>
      </c>
      <c r="D123" s="37" t="s">
        <v>168</v>
      </c>
      <c r="E123" s="38" t="s">
        <v>56</v>
      </c>
      <c r="F123" s="39"/>
      <c r="G123" s="40">
        <f aca="true" t="shared" si="59" ref="G123:L123">G124</f>
        <v>300</v>
      </c>
      <c r="H123" s="40">
        <f t="shared" si="59"/>
        <v>300</v>
      </c>
      <c r="I123" s="40">
        <f t="shared" si="59"/>
        <v>0</v>
      </c>
      <c r="J123" s="40">
        <f t="shared" si="59"/>
        <v>300</v>
      </c>
      <c r="K123" s="40">
        <f t="shared" si="59"/>
        <v>300</v>
      </c>
      <c r="L123" s="40">
        <f t="shared" si="59"/>
        <v>0</v>
      </c>
    </row>
    <row r="124" spans="1:12" s="14" customFormat="1" ht="15.75">
      <c r="A124" s="165" t="s">
        <v>58</v>
      </c>
      <c r="B124" s="41"/>
      <c r="C124" s="42" t="s">
        <v>157</v>
      </c>
      <c r="D124" s="42" t="s">
        <v>168</v>
      </c>
      <c r="E124" s="43" t="s">
        <v>57</v>
      </c>
      <c r="F124" s="44"/>
      <c r="G124" s="45">
        <f aca="true" t="shared" si="60" ref="G124:L124">SUM(G125)</f>
        <v>300</v>
      </c>
      <c r="H124" s="45">
        <f t="shared" si="60"/>
        <v>300</v>
      </c>
      <c r="I124" s="45">
        <f t="shared" si="60"/>
        <v>0</v>
      </c>
      <c r="J124" s="45">
        <f t="shared" si="60"/>
        <v>300</v>
      </c>
      <c r="K124" s="45">
        <f t="shared" si="60"/>
        <v>300</v>
      </c>
      <c r="L124" s="45">
        <f t="shared" si="60"/>
        <v>0</v>
      </c>
    </row>
    <row r="125" spans="1:12" s="14" customFormat="1" ht="31.5">
      <c r="A125" s="155" t="s">
        <v>225</v>
      </c>
      <c r="B125" s="46"/>
      <c r="C125" s="42" t="s">
        <v>157</v>
      </c>
      <c r="D125" s="42" t="s">
        <v>168</v>
      </c>
      <c r="E125" s="43" t="s">
        <v>57</v>
      </c>
      <c r="F125" s="44" t="s">
        <v>188</v>
      </c>
      <c r="G125" s="45">
        <f aca="true" t="shared" si="61" ref="G125:L125">G126</f>
        <v>300</v>
      </c>
      <c r="H125" s="45">
        <f t="shared" si="61"/>
        <v>300</v>
      </c>
      <c r="I125" s="45">
        <f t="shared" si="61"/>
        <v>0</v>
      </c>
      <c r="J125" s="45">
        <f t="shared" si="61"/>
        <v>300</v>
      </c>
      <c r="K125" s="45">
        <f t="shared" si="61"/>
        <v>300</v>
      </c>
      <c r="L125" s="45">
        <f t="shared" si="61"/>
        <v>0</v>
      </c>
    </row>
    <row r="126" spans="1:12" s="14" customFormat="1" ht="31.5">
      <c r="A126" s="155" t="s">
        <v>189</v>
      </c>
      <c r="B126" s="41"/>
      <c r="C126" s="42" t="s">
        <v>157</v>
      </c>
      <c r="D126" s="42" t="s">
        <v>168</v>
      </c>
      <c r="E126" s="43" t="s">
        <v>57</v>
      </c>
      <c r="F126" s="44" t="s">
        <v>187</v>
      </c>
      <c r="G126" s="45">
        <v>300</v>
      </c>
      <c r="H126" s="45">
        <v>300</v>
      </c>
      <c r="I126" s="45">
        <f>G126-H126</f>
        <v>0</v>
      </c>
      <c r="J126" s="45">
        <v>300</v>
      </c>
      <c r="K126" s="45">
        <v>300</v>
      </c>
      <c r="L126" s="45">
        <f>J126-K126</f>
        <v>0</v>
      </c>
    </row>
    <row r="127" spans="1:12" s="14" customFormat="1" ht="31.5">
      <c r="A127" s="141" t="s">
        <v>462</v>
      </c>
      <c r="B127" s="41"/>
      <c r="C127" s="37" t="s">
        <v>157</v>
      </c>
      <c r="D127" s="37" t="s">
        <v>127</v>
      </c>
      <c r="E127" s="38"/>
      <c r="F127" s="44"/>
      <c r="G127" s="40">
        <f aca="true" t="shared" si="62" ref="G127:L128">G128</f>
        <v>1763</v>
      </c>
      <c r="H127" s="40">
        <f t="shared" si="62"/>
        <v>1763</v>
      </c>
      <c r="I127" s="40">
        <f t="shared" si="62"/>
        <v>0</v>
      </c>
      <c r="J127" s="40">
        <f t="shared" si="62"/>
        <v>1763</v>
      </c>
      <c r="K127" s="40">
        <f t="shared" si="62"/>
        <v>1763</v>
      </c>
      <c r="L127" s="40">
        <f t="shared" si="62"/>
        <v>0</v>
      </c>
    </row>
    <row r="128" spans="1:12" s="16" customFormat="1" ht="31.5">
      <c r="A128" s="131" t="s">
        <v>430</v>
      </c>
      <c r="B128" s="36"/>
      <c r="C128" s="37" t="s">
        <v>157</v>
      </c>
      <c r="D128" s="37" t="s">
        <v>127</v>
      </c>
      <c r="E128" s="38" t="s">
        <v>54</v>
      </c>
      <c r="F128" s="39"/>
      <c r="G128" s="40">
        <f t="shared" si="62"/>
        <v>1763</v>
      </c>
      <c r="H128" s="40">
        <f t="shared" si="62"/>
        <v>1763</v>
      </c>
      <c r="I128" s="40">
        <f t="shared" si="62"/>
        <v>0</v>
      </c>
      <c r="J128" s="40">
        <f t="shared" si="62"/>
        <v>1763</v>
      </c>
      <c r="K128" s="40">
        <f t="shared" si="62"/>
        <v>1763</v>
      </c>
      <c r="L128" s="40">
        <f t="shared" si="62"/>
        <v>0</v>
      </c>
    </row>
    <row r="129" spans="1:12" s="16" customFormat="1" ht="15.75">
      <c r="A129" s="161" t="s">
        <v>461</v>
      </c>
      <c r="B129" s="41"/>
      <c r="C129" s="42" t="s">
        <v>157</v>
      </c>
      <c r="D129" s="42" t="s">
        <v>127</v>
      </c>
      <c r="E129" s="43" t="s">
        <v>457</v>
      </c>
      <c r="F129" s="44"/>
      <c r="G129" s="45">
        <f aca="true" t="shared" si="63" ref="G129:L129">G130+G135+G138</f>
        <v>1763</v>
      </c>
      <c r="H129" s="45">
        <f>H130+H135+H138</f>
        <v>1763</v>
      </c>
      <c r="I129" s="45">
        <f t="shared" si="63"/>
        <v>0</v>
      </c>
      <c r="J129" s="45">
        <f t="shared" si="63"/>
        <v>1763</v>
      </c>
      <c r="K129" s="45">
        <f>K130+K135+K138</f>
        <v>1763</v>
      </c>
      <c r="L129" s="45">
        <f t="shared" si="63"/>
        <v>0</v>
      </c>
    </row>
    <row r="130" spans="1:12" s="14" customFormat="1" ht="15.75">
      <c r="A130" s="156" t="s">
        <v>458</v>
      </c>
      <c r="B130" s="41"/>
      <c r="C130" s="42" t="s">
        <v>157</v>
      </c>
      <c r="D130" s="42" t="s">
        <v>127</v>
      </c>
      <c r="E130" s="44" t="s">
        <v>466</v>
      </c>
      <c r="F130" s="44"/>
      <c r="G130" s="45">
        <f aca="true" t="shared" si="64" ref="G130:L130">G131+G133</f>
        <v>1123</v>
      </c>
      <c r="H130" s="45">
        <f>H131+H133</f>
        <v>1123</v>
      </c>
      <c r="I130" s="45">
        <f t="shared" si="64"/>
        <v>0</v>
      </c>
      <c r="J130" s="45">
        <f t="shared" si="64"/>
        <v>1123</v>
      </c>
      <c r="K130" s="45">
        <f>K131+K133</f>
        <v>1123</v>
      </c>
      <c r="L130" s="45">
        <f t="shared" si="64"/>
        <v>0</v>
      </c>
    </row>
    <row r="131" spans="1:12" s="14" customFormat="1" ht="47.25">
      <c r="A131" s="139" t="s">
        <v>115</v>
      </c>
      <c r="B131" s="41"/>
      <c r="C131" s="42" t="s">
        <v>157</v>
      </c>
      <c r="D131" s="42" t="s">
        <v>127</v>
      </c>
      <c r="E131" s="44" t="s">
        <v>466</v>
      </c>
      <c r="F131" s="132" t="s">
        <v>198</v>
      </c>
      <c r="G131" s="45">
        <f aca="true" t="shared" si="65" ref="G131:L131">G132</f>
        <v>40</v>
      </c>
      <c r="H131" s="45">
        <f t="shared" si="65"/>
        <v>40</v>
      </c>
      <c r="I131" s="45">
        <f t="shared" si="65"/>
        <v>0</v>
      </c>
      <c r="J131" s="45">
        <f t="shared" si="65"/>
        <v>40</v>
      </c>
      <c r="K131" s="45">
        <f t="shared" si="65"/>
        <v>40</v>
      </c>
      <c r="L131" s="45">
        <f t="shared" si="65"/>
        <v>0</v>
      </c>
    </row>
    <row r="132" spans="1:12" s="14" customFormat="1" ht="15.75">
      <c r="A132" s="139" t="s">
        <v>193</v>
      </c>
      <c r="B132" s="41"/>
      <c r="C132" s="42" t="s">
        <v>157</v>
      </c>
      <c r="D132" s="42" t="s">
        <v>127</v>
      </c>
      <c r="E132" s="44" t="s">
        <v>466</v>
      </c>
      <c r="F132" s="132" t="s">
        <v>194</v>
      </c>
      <c r="G132" s="45">
        <v>40</v>
      </c>
      <c r="H132" s="45">
        <v>40</v>
      </c>
      <c r="I132" s="45">
        <f>G132-H132</f>
        <v>0</v>
      </c>
      <c r="J132" s="45">
        <v>40</v>
      </c>
      <c r="K132" s="45">
        <v>40</v>
      </c>
      <c r="L132" s="45">
        <f>J132-K132</f>
        <v>0</v>
      </c>
    </row>
    <row r="133" spans="1:12" s="14" customFormat="1" ht="31.5">
      <c r="A133" s="139" t="s">
        <v>225</v>
      </c>
      <c r="B133" s="41"/>
      <c r="C133" s="42" t="s">
        <v>157</v>
      </c>
      <c r="D133" s="42" t="s">
        <v>127</v>
      </c>
      <c r="E133" s="44" t="s">
        <v>466</v>
      </c>
      <c r="F133" s="132" t="s">
        <v>188</v>
      </c>
      <c r="G133" s="45">
        <f aca="true" t="shared" si="66" ref="G133:L133">G134</f>
        <v>1083</v>
      </c>
      <c r="H133" s="45">
        <f t="shared" si="66"/>
        <v>1083</v>
      </c>
      <c r="I133" s="45">
        <f t="shared" si="66"/>
        <v>0</v>
      </c>
      <c r="J133" s="45">
        <f t="shared" si="66"/>
        <v>1083</v>
      </c>
      <c r="K133" s="45">
        <f t="shared" si="66"/>
        <v>1083</v>
      </c>
      <c r="L133" s="45">
        <f t="shared" si="66"/>
        <v>0</v>
      </c>
    </row>
    <row r="134" spans="1:12" s="14" customFormat="1" ht="31.5">
      <c r="A134" s="139" t="s">
        <v>189</v>
      </c>
      <c r="B134" s="41"/>
      <c r="C134" s="42" t="s">
        <v>157</v>
      </c>
      <c r="D134" s="42" t="s">
        <v>127</v>
      </c>
      <c r="E134" s="44" t="s">
        <v>466</v>
      </c>
      <c r="F134" s="132" t="s">
        <v>187</v>
      </c>
      <c r="G134" s="45">
        <v>1083</v>
      </c>
      <c r="H134" s="45">
        <v>1083</v>
      </c>
      <c r="I134" s="45">
        <f>G134-H134</f>
        <v>0</v>
      </c>
      <c r="J134" s="45">
        <v>1083</v>
      </c>
      <c r="K134" s="45">
        <v>1083</v>
      </c>
      <c r="L134" s="45">
        <f>J134-K134</f>
        <v>0</v>
      </c>
    </row>
    <row r="135" spans="1:12" s="14" customFormat="1" ht="15.75">
      <c r="A135" s="156" t="s">
        <v>459</v>
      </c>
      <c r="B135" s="41"/>
      <c r="C135" s="42" t="s">
        <v>157</v>
      </c>
      <c r="D135" s="42" t="s">
        <v>127</v>
      </c>
      <c r="E135" s="44" t="s">
        <v>463</v>
      </c>
      <c r="F135" s="132"/>
      <c r="G135" s="45">
        <f aca="true" t="shared" si="67" ref="G135:L136">G136</f>
        <v>600</v>
      </c>
      <c r="H135" s="45">
        <f t="shared" si="67"/>
        <v>600</v>
      </c>
      <c r="I135" s="45">
        <f t="shared" si="67"/>
        <v>0</v>
      </c>
      <c r="J135" s="45">
        <f t="shared" si="67"/>
        <v>600</v>
      </c>
      <c r="K135" s="45">
        <f t="shared" si="67"/>
        <v>600</v>
      </c>
      <c r="L135" s="45">
        <f t="shared" si="67"/>
        <v>0</v>
      </c>
    </row>
    <row r="136" spans="1:12" s="14" customFormat="1" ht="31.5">
      <c r="A136" s="139" t="s">
        <v>225</v>
      </c>
      <c r="B136" s="41"/>
      <c r="C136" s="42" t="s">
        <v>157</v>
      </c>
      <c r="D136" s="42" t="s">
        <v>127</v>
      </c>
      <c r="E136" s="44" t="s">
        <v>463</v>
      </c>
      <c r="F136" s="132" t="s">
        <v>188</v>
      </c>
      <c r="G136" s="45">
        <f t="shared" si="67"/>
        <v>600</v>
      </c>
      <c r="H136" s="45">
        <f t="shared" si="67"/>
        <v>600</v>
      </c>
      <c r="I136" s="45">
        <f t="shared" si="67"/>
        <v>0</v>
      </c>
      <c r="J136" s="45">
        <f t="shared" si="67"/>
        <v>600</v>
      </c>
      <c r="K136" s="45">
        <f t="shared" si="67"/>
        <v>600</v>
      </c>
      <c r="L136" s="45">
        <f t="shared" si="67"/>
        <v>0</v>
      </c>
    </row>
    <row r="137" spans="1:12" s="14" customFormat="1" ht="31.5">
      <c r="A137" s="139" t="s">
        <v>189</v>
      </c>
      <c r="B137" s="41"/>
      <c r="C137" s="42" t="s">
        <v>157</v>
      </c>
      <c r="D137" s="42" t="s">
        <v>127</v>
      </c>
      <c r="E137" s="44" t="s">
        <v>463</v>
      </c>
      <c r="F137" s="132" t="s">
        <v>187</v>
      </c>
      <c r="G137" s="45">
        <v>600</v>
      </c>
      <c r="H137" s="45">
        <v>600</v>
      </c>
      <c r="I137" s="45">
        <f>G137-H137</f>
        <v>0</v>
      </c>
      <c r="J137" s="45">
        <v>600</v>
      </c>
      <c r="K137" s="45">
        <v>600</v>
      </c>
      <c r="L137" s="45">
        <f>J137-K137</f>
        <v>0</v>
      </c>
    </row>
    <row r="138" spans="1:12" s="14" customFormat="1" ht="15.75">
      <c r="A138" s="156" t="s">
        <v>460</v>
      </c>
      <c r="B138" s="41"/>
      <c r="C138" s="42" t="s">
        <v>157</v>
      </c>
      <c r="D138" s="42" t="s">
        <v>127</v>
      </c>
      <c r="E138" s="44" t="s">
        <v>464</v>
      </c>
      <c r="F138" s="132"/>
      <c r="G138" s="45">
        <f aca="true" t="shared" si="68" ref="G138:L139">G139</f>
        <v>40</v>
      </c>
      <c r="H138" s="45">
        <f t="shared" si="68"/>
        <v>40</v>
      </c>
      <c r="I138" s="45">
        <f t="shared" si="68"/>
        <v>0</v>
      </c>
      <c r="J138" s="45">
        <f t="shared" si="68"/>
        <v>40</v>
      </c>
      <c r="K138" s="45">
        <f t="shared" si="68"/>
        <v>40</v>
      </c>
      <c r="L138" s="45">
        <f t="shared" si="68"/>
        <v>0</v>
      </c>
    </row>
    <row r="139" spans="1:12" s="14" customFormat="1" ht="15.75">
      <c r="A139" s="163" t="s">
        <v>89</v>
      </c>
      <c r="B139" s="41"/>
      <c r="C139" s="42" t="s">
        <v>157</v>
      </c>
      <c r="D139" s="42" t="s">
        <v>127</v>
      </c>
      <c r="E139" s="44" t="s">
        <v>464</v>
      </c>
      <c r="F139" s="132" t="s">
        <v>85</v>
      </c>
      <c r="G139" s="45">
        <f t="shared" si="68"/>
        <v>40</v>
      </c>
      <c r="H139" s="45">
        <f t="shared" si="68"/>
        <v>40</v>
      </c>
      <c r="I139" s="45">
        <f t="shared" si="68"/>
        <v>0</v>
      </c>
      <c r="J139" s="45">
        <f t="shared" si="68"/>
        <v>40</v>
      </c>
      <c r="K139" s="45">
        <f t="shared" si="68"/>
        <v>40</v>
      </c>
      <c r="L139" s="45">
        <f t="shared" si="68"/>
        <v>0</v>
      </c>
    </row>
    <row r="140" spans="1:12" s="14" customFormat="1" ht="15.75">
      <c r="A140" s="156" t="s">
        <v>84</v>
      </c>
      <c r="B140" s="46"/>
      <c r="C140" s="42" t="s">
        <v>157</v>
      </c>
      <c r="D140" s="42" t="s">
        <v>127</v>
      </c>
      <c r="E140" s="44" t="s">
        <v>464</v>
      </c>
      <c r="F140" s="132" t="s">
        <v>86</v>
      </c>
      <c r="G140" s="45">
        <v>40</v>
      </c>
      <c r="H140" s="45">
        <v>40</v>
      </c>
      <c r="I140" s="45">
        <f>G140-H140</f>
        <v>0</v>
      </c>
      <c r="J140" s="45">
        <v>40</v>
      </c>
      <c r="K140" s="45">
        <v>40</v>
      </c>
      <c r="L140" s="45">
        <f>J140-K140</f>
        <v>0</v>
      </c>
    </row>
    <row r="141" spans="1:12" s="14" customFormat="1" ht="15.75">
      <c r="A141" s="141" t="s">
        <v>169</v>
      </c>
      <c r="B141" s="49"/>
      <c r="C141" s="37" t="s">
        <v>170</v>
      </c>
      <c r="D141" s="37"/>
      <c r="E141" s="39"/>
      <c r="F141" s="133"/>
      <c r="G141" s="40">
        <f aca="true" t="shared" si="69" ref="G141:L141">G142+G156+G164</f>
        <v>3880</v>
      </c>
      <c r="H141" s="40">
        <f>H142+H156+H164</f>
        <v>3880</v>
      </c>
      <c r="I141" s="40">
        <f t="shared" si="69"/>
        <v>0</v>
      </c>
      <c r="J141" s="40">
        <f t="shared" si="69"/>
        <v>4010</v>
      </c>
      <c r="K141" s="40">
        <f>K142+K156+K164</f>
        <v>4010</v>
      </c>
      <c r="L141" s="40">
        <f t="shared" si="69"/>
        <v>0</v>
      </c>
    </row>
    <row r="142" spans="1:12" s="14" customFormat="1" ht="15.75">
      <c r="A142" s="152" t="s">
        <v>152</v>
      </c>
      <c r="B142" s="49"/>
      <c r="C142" s="37" t="s">
        <v>170</v>
      </c>
      <c r="D142" s="37" t="s">
        <v>172</v>
      </c>
      <c r="E142" s="43"/>
      <c r="F142" s="44"/>
      <c r="G142" s="40">
        <f aca="true" t="shared" si="70" ref="G142:L142">G143</f>
        <v>1220</v>
      </c>
      <c r="H142" s="40">
        <f t="shared" si="70"/>
        <v>1220</v>
      </c>
      <c r="I142" s="40">
        <f t="shared" si="70"/>
        <v>0</v>
      </c>
      <c r="J142" s="40">
        <f t="shared" si="70"/>
        <v>1220</v>
      </c>
      <c r="K142" s="40">
        <f t="shared" si="70"/>
        <v>1220</v>
      </c>
      <c r="L142" s="40">
        <f t="shared" si="70"/>
        <v>0</v>
      </c>
    </row>
    <row r="143" spans="1:12" s="14" customFormat="1" ht="31.5">
      <c r="A143" s="152" t="s">
        <v>477</v>
      </c>
      <c r="B143" s="49"/>
      <c r="C143" s="37" t="s">
        <v>170</v>
      </c>
      <c r="D143" s="37" t="s">
        <v>172</v>
      </c>
      <c r="E143" s="38" t="s">
        <v>3</v>
      </c>
      <c r="F143" s="44"/>
      <c r="G143" s="40">
        <f aca="true" t="shared" si="71" ref="G143:L143">G150+G147+G144+G153</f>
        <v>1220</v>
      </c>
      <c r="H143" s="40">
        <f>H150+H147+H144+H153</f>
        <v>1220</v>
      </c>
      <c r="I143" s="40">
        <f t="shared" si="71"/>
        <v>0</v>
      </c>
      <c r="J143" s="40">
        <f t="shared" si="71"/>
        <v>1220</v>
      </c>
      <c r="K143" s="40">
        <f>K150+K147+K144+K153</f>
        <v>1220</v>
      </c>
      <c r="L143" s="40">
        <f t="shared" si="71"/>
        <v>0</v>
      </c>
    </row>
    <row r="144" spans="1:12" s="30" customFormat="1" ht="15.75">
      <c r="A144" s="153" t="s">
        <v>242</v>
      </c>
      <c r="B144" s="46"/>
      <c r="C144" s="42" t="s">
        <v>170</v>
      </c>
      <c r="D144" s="42" t="s">
        <v>172</v>
      </c>
      <c r="E144" s="43" t="s">
        <v>316</v>
      </c>
      <c r="F144" s="44"/>
      <c r="G144" s="45">
        <f aca="true" t="shared" si="72" ref="G144:L145">G145</f>
        <v>5</v>
      </c>
      <c r="H144" s="45">
        <f t="shared" si="72"/>
        <v>5</v>
      </c>
      <c r="I144" s="45">
        <f t="shared" si="72"/>
        <v>0</v>
      </c>
      <c r="J144" s="45">
        <f t="shared" si="72"/>
        <v>5</v>
      </c>
      <c r="K144" s="45">
        <f t="shared" si="72"/>
        <v>5</v>
      </c>
      <c r="L144" s="45">
        <f t="shared" si="72"/>
        <v>0</v>
      </c>
    </row>
    <row r="145" spans="1:12" s="30" customFormat="1" ht="31.5">
      <c r="A145" s="155" t="s">
        <v>225</v>
      </c>
      <c r="B145" s="46"/>
      <c r="C145" s="42" t="s">
        <v>170</v>
      </c>
      <c r="D145" s="42" t="s">
        <v>172</v>
      </c>
      <c r="E145" s="43" t="s">
        <v>316</v>
      </c>
      <c r="F145" s="44" t="s">
        <v>188</v>
      </c>
      <c r="G145" s="45">
        <f t="shared" si="72"/>
        <v>5</v>
      </c>
      <c r="H145" s="45">
        <f t="shared" si="72"/>
        <v>5</v>
      </c>
      <c r="I145" s="45">
        <f t="shared" si="72"/>
        <v>0</v>
      </c>
      <c r="J145" s="45">
        <f t="shared" si="72"/>
        <v>5</v>
      </c>
      <c r="K145" s="45">
        <f t="shared" si="72"/>
        <v>5</v>
      </c>
      <c r="L145" s="45">
        <f t="shared" si="72"/>
        <v>0</v>
      </c>
    </row>
    <row r="146" spans="1:12" s="14" customFormat="1" ht="31.5">
      <c r="A146" s="155" t="s">
        <v>189</v>
      </c>
      <c r="B146" s="46"/>
      <c r="C146" s="42" t="s">
        <v>170</v>
      </c>
      <c r="D146" s="42" t="s">
        <v>172</v>
      </c>
      <c r="E146" s="43" t="s">
        <v>316</v>
      </c>
      <c r="F146" s="44" t="s">
        <v>187</v>
      </c>
      <c r="G146" s="45">
        <v>5</v>
      </c>
      <c r="H146" s="45">
        <v>5</v>
      </c>
      <c r="I146" s="45">
        <f>G146-H146</f>
        <v>0</v>
      </c>
      <c r="J146" s="45">
        <v>5</v>
      </c>
      <c r="K146" s="45">
        <v>5</v>
      </c>
      <c r="L146" s="45">
        <f>J146-K146</f>
        <v>0</v>
      </c>
    </row>
    <row r="147" spans="1:12" s="14" customFormat="1" ht="15.75">
      <c r="A147" s="156" t="s">
        <v>100</v>
      </c>
      <c r="B147" s="46"/>
      <c r="C147" s="42" t="s">
        <v>170</v>
      </c>
      <c r="D147" s="42" t="s">
        <v>172</v>
      </c>
      <c r="E147" s="43" t="s">
        <v>4</v>
      </c>
      <c r="F147" s="44"/>
      <c r="G147" s="45">
        <f aca="true" t="shared" si="73" ref="G147:L148">G148</f>
        <v>1000</v>
      </c>
      <c r="H147" s="45">
        <f t="shared" si="73"/>
        <v>1000</v>
      </c>
      <c r="I147" s="45">
        <f t="shared" si="73"/>
        <v>0</v>
      </c>
      <c r="J147" s="45">
        <f t="shared" si="73"/>
        <v>1000</v>
      </c>
      <c r="K147" s="45">
        <f t="shared" si="73"/>
        <v>1000</v>
      </c>
      <c r="L147" s="45">
        <f t="shared" si="73"/>
        <v>0</v>
      </c>
    </row>
    <row r="148" spans="1:12" s="14" customFormat="1" ht="15.75">
      <c r="A148" s="156" t="s">
        <v>90</v>
      </c>
      <c r="B148" s="46"/>
      <c r="C148" s="42" t="s">
        <v>170</v>
      </c>
      <c r="D148" s="42" t="s">
        <v>172</v>
      </c>
      <c r="E148" s="43" t="s">
        <v>4</v>
      </c>
      <c r="F148" s="44" t="s">
        <v>87</v>
      </c>
      <c r="G148" s="45">
        <f t="shared" si="73"/>
        <v>1000</v>
      </c>
      <c r="H148" s="45">
        <f t="shared" si="73"/>
        <v>1000</v>
      </c>
      <c r="I148" s="45">
        <f t="shared" si="73"/>
        <v>0</v>
      </c>
      <c r="J148" s="45">
        <f t="shared" si="73"/>
        <v>1000</v>
      </c>
      <c r="K148" s="45">
        <f t="shared" si="73"/>
        <v>1000</v>
      </c>
      <c r="L148" s="45">
        <f t="shared" si="73"/>
        <v>0</v>
      </c>
    </row>
    <row r="149" spans="1:12" s="14" customFormat="1" ht="47.25">
      <c r="A149" s="156" t="s">
        <v>227</v>
      </c>
      <c r="B149" s="46"/>
      <c r="C149" s="42" t="s">
        <v>170</v>
      </c>
      <c r="D149" s="42" t="s">
        <v>172</v>
      </c>
      <c r="E149" s="43" t="s">
        <v>4</v>
      </c>
      <c r="F149" s="44" t="s">
        <v>88</v>
      </c>
      <c r="G149" s="45">
        <v>1000</v>
      </c>
      <c r="H149" s="45">
        <v>1000</v>
      </c>
      <c r="I149" s="45">
        <f>G149-H149</f>
        <v>0</v>
      </c>
      <c r="J149" s="45">
        <v>1000</v>
      </c>
      <c r="K149" s="45">
        <v>1000</v>
      </c>
      <c r="L149" s="45">
        <f>J149-K149</f>
        <v>0</v>
      </c>
    </row>
    <row r="150" spans="1:12" s="14" customFormat="1" ht="31.5">
      <c r="A150" s="153" t="s">
        <v>95</v>
      </c>
      <c r="B150" s="46"/>
      <c r="C150" s="42" t="s">
        <v>170</v>
      </c>
      <c r="D150" s="42" t="s">
        <v>172</v>
      </c>
      <c r="E150" s="43" t="s">
        <v>5</v>
      </c>
      <c r="F150" s="44"/>
      <c r="G150" s="45">
        <f aca="true" t="shared" si="74" ref="G150:L151">G151</f>
        <v>115</v>
      </c>
      <c r="H150" s="45">
        <f t="shared" si="74"/>
        <v>115</v>
      </c>
      <c r="I150" s="45">
        <f t="shared" si="74"/>
        <v>0</v>
      </c>
      <c r="J150" s="45">
        <f t="shared" si="74"/>
        <v>115</v>
      </c>
      <c r="K150" s="45">
        <f t="shared" si="74"/>
        <v>115</v>
      </c>
      <c r="L150" s="45">
        <f t="shared" si="74"/>
        <v>0</v>
      </c>
    </row>
    <row r="151" spans="1:12" s="14" customFormat="1" ht="31.5">
      <c r="A151" s="155" t="s">
        <v>225</v>
      </c>
      <c r="B151" s="46"/>
      <c r="C151" s="42" t="s">
        <v>170</v>
      </c>
      <c r="D151" s="42" t="s">
        <v>172</v>
      </c>
      <c r="E151" s="43" t="s">
        <v>5</v>
      </c>
      <c r="F151" s="44" t="s">
        <v>188</v>
      </c>
      <c r="G151" s="45">
        <f t="shared" si="74"/>
        <v>115</v>
      </c>
      <c r="H151" s="45">
        <f t="shared" si="74"/>
        <v>115</v>
      </c>
      <c r="I151" s="45">
        <f t="shared" si="74"/>
        <v>0</v>
      </c>
      <c r="J151" s="45">
        <f t="shared" si="74"/>
        <v>115</v>
      </c>
      <c r="K151" s="45">
        <f t="shared" si="74"/>
        <v>115</v>
      </c>
      <c r="L151" s="45">
        <f t="shared" si="74"/>
        <v>0</v>
      </c>
    </row>
    <row r="152" spans="1:12" s="14" customFormat="1" ht="31.5">
      <c r="A152" s="155" t="s">
        <v>189</v>
      </c>
      <c r="B152" s="46"/>
      <c r="C152" s="42" t="s">
        <v>170</v>
      </c>
      <c r="D152" s="42" t="s">
        <v>172</v>
      </c>
      <c r="E152" s="43" t="s">
        <v>5</v>
      </c>
      <c r="F152" s="44" t="s">
        <v>187</v>
      </c>
      <c r="G152" s="45">
        <v>115</v>
      </c>
      <c r="H152" s="45">
        <v>115</v>
      </c>
      <c r="I152" s="45">
        <f>G152-H152</f>
        <v>0</v>
      </c>
      <c r="J152" s="45">
        <v>115</v>
      </c>
      <c r="K152" s="45">
        <v>115</v>
      </c>
      <c r="L152" s="45">
        <f>J152-K152</f>
        <v>0</v>
      </c>
    </row>
    <row r="153" spans="1:12" s="14" customFormat="1" ht="31.5">
      <c r="A153" s="153" t="s">
        <v>317</v>
      </c>
      <c r="B153" s="46"/>
      <c r="C153" s="42" t="s">
        <v>170</v>
      </c>
      <c r="D153" s="42" t="s">
        <v>172</v>
      </c>
      <c r="E153" s="43" t="s">
        <v>318</v>
      </c>
      <c r="F153" s="44"/>
      <c r="G153" s="45">
        <f aca="true" t="shared" si="75" ref="G153:L154">G154</f>
        <v>100</v>
      </c>
      <c r="H153" s="45">
        <f t="shared" si="75"/>
        <v>100</v>
      </c>
      <c r="I153" s="45">
        <f t="shared" si="75"/>
        <v>0</v>
      </c>
      <c r="J153" s="45">
        <f t="shared" si="75"/>
        <v>100</v>
      </c>
      <c r="K153" s="45">
        <f t="shared" si="75"/>
        <v>100</v>
      </c>
      <c r="L153" s="45">
        <f t="shared" si="75"/>
        <v>0</v>
      </c>
    </row>
    <row r="154" spans="1:12" s="14" customFormat="1" ht="31.5">
      <c r="A154" s="155" t="s">
        <v>225</v>
      </c>
      <c r="B154" s="46"/>
      <c r="C154" s="42" t="s">
        <v>170</v>
      </c>
      <c r="D154" s="42" t="s">
        <v>172</v>
      </c>
      <c r="E154" s="43" t="s">
        <v>318</v>
      </c>
      <c r="F154" s="44" t="s">
        <v>188</v>
      </c>
      <c r="G154" s="45">
        <f t="shared" si="75"/>
        <v>100</v>
      </c>
      <c r="H154" s="45">
        <f t="shared" si="75"/>
        <v>100</v>
      </c>
      <c r="I154" s="45">
        <f t="shared" si="75"/>
        <v>0</v>
      </c>
      <c r="J154" s="45">
        <f t="shared" si="75"/>
        <v>100</v>
      </c>
      <c r="K154" s="45">
        <f t="shared" si="75"/>
        <v>100</v>
      </c>
      <c r="L154" s="45">
        <f t="shared" si="75"/>
        <v>0</v>
      </c>
    </row>
    <row r="155" spans="1:12" s="16" customFormat="1" ht="31.5">
      <c r="A155" s="155" t="s">
        <v>189</v>
      </c>
      <c r="B155" s="46"/>
      <c r="C155" s="42" t="s">
        <v>170</v>
      </c>
      <c r="D155" s="42" t="s">
        <v>172</v>
      </c>
      <c r="E155" s="43" t="s">
        <v>318</v>
      </c>
      <c r="F155" s="44" t="s">
        <v>187</v>
      </c>
      <c r="G155" s="45">
        <v>100</v>
      </c>
      <c r="H155" s="45">
        <v>100</v>
      </c>
      <c r="I155" s="45">
        <f>G155-H155</f>
        <v>0</v>
      </c>
      <c r="J155" s="45">
        <v>100</v>
      </c>
      <c r="K155" s="45">
        <v>100</v>
      </c>
      <c r="L155" s="45">
        <f>J155-K155</f>
        <v>0</v>
      </c>
    </row>
    <row r="156" spans="1:12" s="14" customFormat="1" ht="15.75">
      <c r="A156" s="152" t="s">
        <v>173</v>
      </c>
      <c r="B156" s="49"/>
      <c r="C156" s="37" t="s">
        <v>170</v>
      </c>
      <c r="D156" s="37" t="s">
        <v>159</v>
      </c>
      <c r="E156" s="38"/>
      <c r="F156" s="39"/>
      <c r="G156" s="40">
        <f aca="true" t="shared" si="76" ref="G156:L156">G157</f>
        <v>2000</v>
      </c>
      <c r="H156" s="40">
        <f t="shared" si="76"/>
        <v>2000</v>
      </c>
      <c r="I156" s="40">
        <f t="shared" si="76"/>
        <v>0</v>
      </c>
      <c r="J156" s="40">
        <f t="shared" si="76"/>
        <v>2130</v>
      </c>
      <c r="K156" s="40">
        <f t="shared" si="76"/>
        <v>2130</v>
      </c>
      <c r="L156" s="40">
        <f t="shared" si="76"/>
        <v>0</v>
      </c>
    </row>
    <row r="157" spans="1:12" s="14" customFormat="1" ht="15.75">
      <c r="A157" s="152" t="s">
        <v>478</v>
      </c>
      <c r="B157" s="49"/>
      <c r="C157" s="37" t="s">
        <v>170</v>
      </c>
      <c r="D157" s="37" t="s">
        <v>159</v>
      </c>
      <c r="E157" s="38" t="s">
        <v>18</v>
      </c>
      <c r="F157" s="39"/>
      <c r="G157" s="40">
        <f aca="true" t="shared" si="77" ref="G157:L157">G158+G161</f>
        <v>2000</v>
      </c>
      <c r="H157" s="40">
        <f>H158+H161</f>
        <v>2000</v>
      </c>
      <c r="I157" s="40">
        <f t="shared" si="77"/>
        <v>0</v>
      </c>
      <c r="J157" s="40">
        <f t="shared" si="77"/>
        <v>2130</v>
      </c>
      <c r="K157" s="40">
        <f>K158+K161</f>
        <v>2130</v>
      </c>
      <c r="L157" s="40">
        <f t="shared" si="77"/>
        <v>0</v>
      </c>
    </row>
    <row r="158" spans="1:12" s="14" customFormat="1" ht="15.75">
      <c r="A158" s="156" t="s">
        <v>242</v>
      </c>
      <c r="B158" s="46"/>
      <c r="C158" s="42" t="s">
        <v>170</v>
      </c>
      <c r="D158" s="42" t="s">
        <v>159</v>
      </c>
      <c r="E158" s="43" t="s">
        <v>579</v>
      </c>
      <c r="F158" s="44"/>
      <c r="G158" s="45">
        <f aca="true" t="shared" si="78" ref="G158:L159">G159</f>
        <v>150</v>
      </c>
      <c r="H158" s="45">
        <f t="shared" si="78"/>
        <v>150</v>
      </c>
      <c r="I158" s="45">
        <f t="shared" si="78"/>
        <v>0</v>
      </c>
      <c r="J158" s="45">
        <f t="shared" si="78"/>
        <v>180</v>
      </c>
      <c r="K158" s="45">
        <f t="shared" si="78"/>
        <v>180</v>
      </c>
      <c r="L158" s="45">
        <f t="shared" si="78"/>
        <v>0</v>
      </c>
    </row>
    <row r="159" spans="1:12" s="14" customFormat="1" ht="31.5">
      <c r="A159" s="155" t="s">
        <v>225</v>
      </c>
      <c r="B159" s="46"/>
      <c r="C159" s="42" t="s">
        <v>170</v>
      </c>
      <c r="D159" s="42" t="s">
        <v>159</v>
      </c>
      <c r="E159" s="43" t="s">
        <v>579</v>
      </c>
      <c r="F159" s="44" t="s">
        <v>188</v>
      </c>
      <c r="G159" s="45">
        <f t="shared" si="78"/>
        <v>150</v>
      </c>
      <c r="H159" s="45">
        <f t="shared" si="78"/>
        <v>150</v>
      </c>
      <c r="I159" s="45">
        <f t="shared" si="78"/>
        <v>0</v>
      </c>
      <c r="J159" s="45">
        <f t="shared" si="78"/>
        <v>180</v>
      </c>
      <c r="K159" s="45">
        <f t="shared" si="78"/>
        <v>180</v>
      </c>
      <c r="L159" s="45">
        <f t="shared" si="78"/>
        <v>0</v>
      </c>
    </row>
    <row r="160" spans="1:12" s="14" customFormat="1" ht="31.5">
      <c r="A160" s="155" t="s">
        <v>189</v>
      </c>
      <c r="B160" s="46"/>
      <c r="C160" s="42" t="s">
        <v>170</v>
      </c>
      <c r="D160" s="42" t="s">
        <v>159</v>
      </c>
      <c r="E160" s="43" t="s">
        <v>579</v>
      </c>
      <c r="F160" s="44" t="s">
        <v>187</v>
      </c>
      <c r="G160" s="45">
        <v>150</v>
      </c>
      <c r="H160" s="45">
        <v>150</v>
      </c>
      <c r="I160" s="45">
        <f>G160-H160</f>
        <v>0</v>
      </c>
      <c r="J160" s="45">
        <v>180</v>
      </c>
      <c r="K160" s="45">
        <v>180</v>
      </c>
      <c r="L160" s="45">
        <f>J160-K160</f>
        <v>0</v>
      </c>
    </row>
    <row r="161" spans="1:12" s="14" customFormat="1" ht="31.5">
      <c r="A161" s="156" t="s">
        <v>479</v>
      </c>
      <c r="B161" s="46"/>
      <c r="C161" s="42" t="s">
        <v>170</v>
      </c>
      <c r="D161" s="42" t="s">
        <v>159</v>
      </c>
      <c r="E161" s="43" t="s">
        <v>480</v>
      </c>
      <c r="F161" s="44"/>
      <c r="G161" s="45">
        <f aca="true" t="shared" si="79" ref="G161:L162">G162</f>
        <v>1850</v>
      </c>
      <c r="H161" s="45">
        <f t="shared" si="79"/>
        <v>1850</v>
      </c>
      <c r="I161" s="45">
        <f t="shared" si="79"/>
        <v>0</v>
      </c>
      <c r="J161" s="45">
        <f t="shared" si="79"/>
        <v>1950</v>
      </c>
      <c r="K161" s="45">
        <f t="shared" si="79"/>
        <v>1950</v>
      </c>
      <c r="L161" s="45">
        <f t="shared" si="79"/>
        <v>0</v>
      </c>
    </row>
    <row r="162" spans="1:12" s="14" customFormat="1" ht="31.5">
      <c r="A162" s="155" t="s">
        <v>225</v>
      </c>
      <c r="B162" s="46"/>
      <c r="C162" s="42" t="s">
        <v>170</v>
      </c>
      <c r="D162" s="42" t="s">
        <v>159</v>
      </c>
      <c r="E162" s="43" t="s">
        <v>480</v>
      </c>
      <c r="F162" s="44" t="s">
        <v>188</v>
      </c>
      <c r="G162" s="45">
        <f t="shared" si="79"/>
        <v>1850</v>
      </c>
      <c r="H162" s="45">
        <f t="shared" si="79"/>
        <v>1850</v>
      </c>
      <c r="I162" s="45">
        <f t="shared" si="79"/>
        <v>0</v>
      </c>
      <c r="J162" s="45">
        <f t="shared" si="79"/>
        <v>1950</v>
      </c>
      <c r="K162" s="45">
        <f t="shared" si="79"/>
        <v>1950</v>
      </c>
      <c r="L162" s="45">
        <f t="shared" si="79"/>
        <v>0</v>
      </c>
    </row>
    <row r="163" spans="1:12" s="14" customFormat="1" ht="31.5">
      <c r="A163" s="155" t="s">
        <v>189</v>
      </c>
      <c r="B163" s="46"/>
      <c r="C163" s="42" t="s">
        <v>170</v>
      </c>
      <c r="D163" s="42" t="s">
        <v>159</v>
      </c>
      <c r="E163" s="43" t="s">
        <v>480</v>
      </c>
      <c r="F163" s="44" t="s">
        <v>187</v>
      </c>
      <c r="G163" s="45">
        <v>1850</v>
      </c>
      <c r="H163" s="45">
        <v>1850</v>
      </c>
      <c r="I163" s="45">
        <f>G163-H163</f>
        <v>0</v>
      </c>
      <c r="J163" s="45">
        <v>1950</v>
      </c>
      <c r="K163" s="45">
        <v>1950</v>
      </c>
      <c r="L163" s="45">
        <f>J163-K163</f>
        <v>0</v>
      </c>
    </row>
    <row r="164" spans="1:12" s="14" customFormat="1" ht="15.75">
      <c r="A164" s="141" t="s">
        <v>134</v>
      </c>
      <c r="B164" s="49"/>
      <c r="C164" s="37" t="s">
        <v>170</v>
      </c>
      <c r="D164" s="37" t="s">
        <v>164</v>
      </c>
      <c r="E164" s="38"/>
      <c r="F164" s="39"/>
      <c r="G164" s="40">
        <f aca="true" t="shared" si="80" ref="G164:L164">G165</f>
        <v>660</v>
      </c>
      <c r="H164" s="40">
        <f t="shared" si="80"/>
        <v>660</v>
      </c>
      <c r="I164" s="40">
        <f t="shared" si="80"/>
        <v>0</v>
      </c>
      <c r="J164" s="40">
        <f t="shared" si="80"/>
        <v>660</v>
      </c>
      <c r="K164" s="40">
        <f t="shared" si="80"/>
        <v>660</v>
      </c>
      <c r="L164" s="40">
        <f t="shared" si="80"/>
        <v>0</v>
      </c>
    </row>
    <row r="165" spans="1:12" s="14" customFormat="1" ht="47.25">
      <c r="A165" s="157" t="s">
        <v>417</v>
      </c>
      <c r="B165" s="36"/>
      <c r="C165" s="37" t="s">
        <v>170</v>
      </c>
      <c r="D165" s="37" t="s">
        <v>164</v>
      </c>
      <c r="E165" s="38" t="s">
        <v>13</v>
      </c>
      <c r="F165" s="39"/>
      <c r="G165" s="40">
        <f aca="true" t="shared" si="81" ref="G165:L165">G166+G173</f>
        <v>660</v>
      </c>
      <c r="H165" s="40">
        <f>H166+H173</f>
        <v>660</v>
      </c>
      <c r="I165" s="40">
        <f t="shared" si="81"/>
        <v>0</v>
      </c>
      <c r="J165" s="40">
        <f t="shared" si="81"/>
        <v>660</v>
      </c>
      <c r="K165" s="40">
        <f>K166+K173</f>
        <v>660</v>
      </c>
      <c r="L165" s="40">
        <f t="shared" si="81"/>
        <v>0</v>
      </c>
    </row>
    <row r="166" spans="1:12" s="14" customFormat="1" ht="15.75">
      <c r="A166" s="156" t="s">
        <v>92</v>
      </c>
      <c r="B166" s="41"/>
      <c r="C166" s="42" t="s">
        <v>170</v>
      </c>
      <c r="D166" s="42" t="s">
        <v>164</v>
      </c>
      <c r="E166" s="43" t="s">
        <v>14</v>
      </c>
      <c r="F166" s="44"/>
      <c r="G166" s="45">
        <f aca="true" t="shared" si="82" ref="G166:L166">G171+G167+G169</f>
        <v>510</v>
      </c>
      <c r="H166" s="45">
        <f>H171+H167+H169</f>
        <v>510</v>
      </c>
      <c r="I166" s="45">
        <f t="shared" si="82"/>
        <v>0</v>
      </c>
      <c r="J166" s="45">
        <f t="shared" si="82"/>
        <v>510</v>
      </c>
      <c r="K166" s="45">
        <f>K171+K167+K169</f>
        <v>510</v>
      </c>
      <c r="L166" s="45">
        <f t="shared" si="82"/>
        <v>0</v>
      </c>
    </row>
    <row r="167" spans="1:12" s="14" customFormat="1" ht="31.5">
      <c r="A167" s="155" t="s">
        <v>225</v>
      </c>
      <c r="B167" s="41"/>
      <c r="C167" s="42" t="s">
        <v>170</v>
      </c>
      <c r="D167" s="42" t="s">
        <v>164</v>
      </c>
      <c r="E167" s="43" t="s">
        <v>14</v>
      </c>
      <c r="F167" s="44" t="s">
        <v>188</v>
      </c>
      <c r="G167" s="45">
        <f aca="true" t="shared" si="83" ref="G167:L167">G168</f>
        <v>200</v>
      </c>
      <c r="H167" s="45">
        <f t="shared" si="83"/>
        <v>200</v>
      </c>
      <c r="I167" s="45">
        <f t="shared" si="83"/>
        <v>0</v>
      </c>
      <c r="J167" s="45">
        <f t="shared" si="83"/>
        <v>200</v>
      </c>
      <c r="K167" s="45">
        <f t="shared" si="83"/>
        <v>200</v>
      </c>
      <c r="L167" s="45">
        <f t="shared" si="83"/>
        <v>0</v>
      </c>
    </row>
    <row r="168" spans="1:12" s="14" customFormat="1" ht="31.5">
      <c r="A168" s="155" t="s">
        <v>189</v>
      </c>
      <c r="B168" s="41"/>
      <c r="C168" s="42" t="s">
        <v>170</v>
      </c>
      <c r="D168" s="42" t="s">
        <v>164</v>
      </c>
      <c r="E168" s="43" t="s">
        <v>14</v>
      </c>
      <c r="F168" s="44" t="s">
        <v>187</v>
      </c>
      <c r="G168" s="45">
        <v>200</v>
      </c>
      <c r="H168" s="45">
        <v>200</v>
      </c>
      <c r="I168" s="45">
        <f>G168-H168</f>
        <v>0</v>
      </c>
      <c r="J168" s="45">
        <v>200</v>
      </c>
      <c r="K168" s="45">
        <v>200</v>
      </c>
      <c r="L168" s="45">
        <f>J168-K168</f>
        <v>0</v>
      </c>
    </row>
    <row r="169" spans="1:12" ht="31.5">
      <c r="A169" s="163" t="s">
        <v>190</v>
      </c>
      <c r="B169" s="41"/>
      <c r="C169" s="42" t="s">
        <v>170</v>
      </c>
      <c r="D169" s="42" t="s">
        <v>164</v>
      </c>
      <c r="E169" s="43" t="s">
        <v>14</v>
      </c>
      <c r="F169" s="44" t="s">
        <v>178</v>
      </c>
      <c r="G169" s="45">
        <f aca="true" t="shared" si="84" ref="G169:L169">G170</f>
        <v>10</v>
      </c>
      <c r="H169" s="45">
        <f t="shared" si="84"/>
        <v>10</v>
      </c>
      <c r="I169" s="45">
        <f t="shared" si="84"/>
        <v>0</v>
      </c>
      <c r="J169" s="45">
        <f t="shared" si="84"/>
        <v>10</v>
      </c>
      <c r="K169" s="45">
        <f t="shared" si="84"/>
        <v>10</v>
      </c>
      <c r="L169" s="45">
        <f t="shared" si="84"/>
        <v>0</v>
      </c>
    </row>
    <row r="170" spans="1:12" ht="15.75">
      <c r="A170" s="128" t="s">
        <v>191</v>
      </c>
      <c r="B170" s="41"/>
      <c r="C170" s="42" t="s">
        <v>170</v>
      </c>
      <c r="D170" s="42" t="s">
        <v>164</v>
      </c>
      <c r="E170" s="43" t="s">
        <v>14</v>
      </c>
      <c r="F170" s="44" t="s">
        <v>192</v>
      </c>
      <c r="G170" s="45">
        <v>10</v>
      </c>
      <c r="H170" s="45">
        <v>10</v>
      </c>
      <c r="I170" s="45">
        <f>G170-H170</f>
        <v>0</v>
      </c>
      <c r="J170" s="45">
        <v>10</v>
      </c>
      <c r="K170" s="45">
        <v>10</v>
      </c>
      <c r="L170" s="45">
        <f>J170-K170</f>
        <v>0</v>
      </c>
    </row>
    <row r="171" spans="1:12" ht="15.75">
      <c r="A171" s="156" t="s">
        <v>90</v>
      </c>
      <c r="B171" s="41"/>
      <c r="C171" s="42" t="s">
        <v>170</v>
      </c>
      <c r="D171" s="42" t="s">
        <v>164</v>
      </c>
      <c r="E171" s="43" t="s">
        <v>14</v>
      </c>
      <c r="F171" s="44" t="s">
        <v>87</v>
      </c>
      <c r="G171" s="45">
        <f aca="true" t="shared" si="85" ref="G171:L171">G172</f>
        <v>300</v>
      </c>
      <c r="H171" s="45">
        <f t="shared" si="85"/>
        <v>300</v>
      </c>
      <c r="I171" s="45">
        <f t="shared" si="85"/>
        <v>0</v>
      </c>
      <c r="J171" s="45">
        <f t="shared" si="85"/>
        <v>300</v>
      </c>
      <c r="K171" s="45">
        <f t="shared" si="85"/>
        <v>300</v>
      </c>
      <c r="L171" s="45">
        <f t="shared" si="85"/>
        <v>0</v>
      </c>
    </row>
    <row r="172" spans="1:12" ht="47.25">
      <c r="A172" s="156" t="s">
        <v>227</v>
      </c>
      <c r="B172" s="41"/>
      <c r="C172" s="42" t="s">
        <v>170</v>
      </c>
      <c r="D172" s="42" t="s">
        <v>164</v>
      </c>
      <c r="E172" s="43" t="s">
        <v>14</v>
      </c>
      <c r="F172" s="44" t="s">
        <v>88</v>
      </c>
      <c r="G172" s="45">
        <v>300</v>
      </c>
      <c r="H172" s="45">
        <v>300</v>
      </c>
      <c r="I172" s="45">
        <f>G172-H172</f>
        <v>0</v>
      </c>
      <c r="J172" s="45">
        <v>300</v>
      </c>
      <c r="K172" s="45">
        <v>300</v>
      </c>
      <c r="L172" s="45">
        <f>J172-K172</f>
        <v>0</v>
      </c>
    </row>
    <row r="173" spans="1:12" ht="31.5">
      <c r="A173" s="156" t="s">
        <v>481</v>
      </c>
      <c r="B173" s="41"/>
      <c r="C173" s="42" t="s">
        <v>170</v>
      </c>
      <c r="D173" s="42" t="s">
        <v>164</v>
      </c>
      <c r="E173" s="43" t="s">
        <v>482</v>
      </c>
      <c r="F173" s="44"/>
      <c r="G173" s="45">
        <f aca="true" t="shared" si="86" ref="G173:L174">G174</f>
        <v>150</v>
      </c>
      <c r="H173" s="45">
        <f t="shared" si="86"/>
        <v>150</v>
      </c>
      <c r="I173" s="45">
        <f t="shared" si="86"/>
        <v>0</v>
      </c>
      <c r="J173" s="45">
        <f t="shared" si="86"/>
        <v>150</v>
      </c>
      <c r="K173" s="45">
        <f t="shared" si="86"/>
        <v>150</v>
      </c>
      <c r="L173" s="45">
        <f t="shared" si="86"/>
        <v>0</v>
      </c>
    </row>
    <row r="174" spans="1:12" ht="15.75">
      <c r="A174" s="156" t="s">
        <v>90</v>
      </c>
      <c r="B174" s="41"/>
      <c r="C174" s="42" t="s">
        <v>170</v>
      </c>
      <c r="D174" s="42" t="s">
        <v>164</v>
      </c>
      <c r="E174" s="43" t="s">
        <v>482</v>
      </c>
      <c r="F174" s="44" t="s">
        <v>87</v>
      </c>
      <c r="G174" s="45">
        <f t="shared" si="86"/>
        <v>150</v>
      </c>
      <c r="H174" s="45">
        <f t="shared" si="86"/>
        <v>150</v>
      </c>
      <c r="I174" s="45">
        <f t="shared" si="86"/>
        <v>0</v>
      </c>
      <c r="J174" s="45">
        <f t="shared" si="86"/>
        <v>150</v>
      </c>
      <c r="K174" s="45">
        <f t="shared" si="86"/>
        <v>150</v>
      </c>
      <c r="L174" s="45">
        <f t="shared" si="86"/>
        <v>0</v>
      </c>
    </row>
    <row r="175" spans="1:12" ht="47.25">
      <c r="A175" s="156" t="s">
        <v>227</v>
      </c>
      <c r="B175" s="41"/>
      <c r="C175" s="42" t="s">
        <v>170</v>
      </c>
      <c r="D175" s="42" t="s">
        <v>164</v>
      </c>
      <c r="E175" s="43" t="s">
        <v>482</v>
      </c>
      <c r="F175" s="44" t="s">
        <v>88</v>
      </c>
      <c r="G175" s="45">
        <v>150</v>
      </c>
      <c r="H175" s="45">
        <v>150</v>
      </c>
      <c r="I175" s="45">
        <f>G175-H175</f>
        <v>0</v>
      </c>
      <c r="J175" s="45">
        <v>150</v>
      </c>
      <c r="K175" s="45">
        <v>150</v>
      </c>
      <c r="L175" s="45">
        <f>J175-K175</f>
        <v>0</v>
      </c>
    </row>
    <row r="176" spans="1:12" ht="15.75">
      <c r="A176" s="152" t="s">
        <v>154</v>
      </c>
      <c r="B176" s="51"/>
      <c r="C176" s="37" t="s">
        <v>127</v>
      </c>
      <c r="D176" s="37"/>
      <c r="E176" s="43"/>
      <c r="F176" s="44"/>
      <c r="G176" s="40">
        <f aca="true" t="shared" si="87" ref="G176:L177">G177</f>
        <v>220</v>
      </c>
      <c r="H176" s="40">
        <f t="shared" si="87"/>
        <v>220</v>
      </c>
      <c r="I176" s="40">
        <f t="shared" si="87"/>
        <v>0</v>
      </c>
      <c r="J176" s="40">
        <f t="shared" si="87"/>
        <v>220</v>
      </c>
      <c r="K176" s="40">
        <f t="shared" si="87"/>
        <v>220</v>
      </c>
      <c r="L176" s="40">
        <f t="shared" si="87"/>
        <v>0</v>
      </c>
    </row>
    <row r="177" spans="1:12" ht="15.75">
      <c r="A177" s="164" t="s">
        <v>124</v>
      </c>
      <c r="B177" s="71"/>
      <c r="C177" s="37" t="s">
        <v>127</v>
      </c>
      <c r="D177" s="37" t="s">
        <v>157</v>
      </c>
      <c r="E177" s="38"/>
      <c r="F177" s="39"/>
      <c r="G177" s="40">
        <f t="shared" si="87"/>
        <v>220</v>
      </c>
      <c r="H177" s="40">
        <f t="shared" si="87"/>
        <v>220</v>
      </c>
      <c r="I177" s="40">
        <f t="shared" si="87"/>
        <v>0</v>
      </c>
      <c r="J177" s="40">
        <f t="shared" si="87"/>
        <v>220</v>
      </c>
      <c r="K177" s="40">
        <f t="shared" si="87"/>
        <v>220</v>
      </c>
      <c r="L177" s="40">
        <f t="shared" si="87"/>
        <v>0</v>
      </c>
    </row>
    <row r="178" spans="1:12" s="31" customFormat="1" ht="31.5">
      <c r="A178" s="152" t="s">
        <v>483</v>
      </c>
      <c r="B178" s="71"/>
      <c r="C178" s="37" t="s">
        <v>127</v>
      </c>
      <c r="D178" s="37" t="s">
        <v>157</v>
      </c>
      <c r="E178" s="38" t="s">
        <v>22</v>
      </c>
      <c r="F178" s="39"/>
      <c r="G178" s="40">
        <f aca="true" t="shared" si="88" ref="G178:J180">G180</f>
        <v>220</v>
      </c>
      <c r="H178" s="40">
        <f aca="true" t="shared" si="89" ref="H178:I180">H180</f>
        <v>220</v>
      </c>
      <c r="I178" s="40">
        <f t="shared" si="89"/>
        <v>0</v>
      </c>
      <c r="J178" s="40">
        <f t="shared" si="88"/>
        <v>220</v>
      </c>
      <c r="K178" s="40">
        <f aca="true" t="shared" si="90" ref="K178:L180">K180</f>
        <v>220</v>
      </c>
      <c r="L178" s="40">
        <f t="shared" si="90"/>
        <v>0</v>
      </c>
    </row>
    <row r="179" spans="1:12" ht="31.5">
      <c r="A179" s="161" t="s">
        <v>299</v>
      </c>
      <c r="B179" s="71"/>
      <c r="C179" s="37" t="s">
        <v>127</v>
      </c>
      <c r="D179" s="37" t="s">
        <v>157</v>
      </c>
      <c r="E179" s="38" t="s">
        <v>277</v>
      </c>
      <c r="F179" s="39"/>
      <c r="G179" s="40">
        <f t="shared" si="88"/>
        <v>220</v>
      </c>
      <c r="H179" s="40">
        <f t="shared" si="89"/>
        <v>220</v>
      </c>
      <c r="I179" s="40">
        <f t="shared" si="89"/>
        <v>0</v>
      </c>
      <c r="J179" s="40">
        <f t="shared" si="88"/>
        <v>220</v>
      </c>
      <c r="K179" s="40">
        <f t="shared" si="90"/>
        <v>220</v>
      </c>
      <c r="L179" s="40">
        <f t="shared" si="90"/>
        <v>0</v>
      </c>
    </row>
    <row r="180" spans="1:12" ht="15.75">
      <c r="A180" s="156" t="s">
        <v>279</v>
      </c>
      <c r="B180" s="51"/>
      <c r="C180" s="42" t="s">
        <v>127</v>
      </c>
      <c r="D180" s="42" t="s">
        <v>157</v>
      </c>
      <c r="E180" s="43" t="s">
        <v>278</v>
      </c>
      <c r="F180" s="44"/>
      <c r="G180" s="45">
        <f t="shared" si="88"/>
        <v>220</v>
      </c>
      <c r="H180" s="45">
        <f t="shared" si="89"/>
        <v>220</v>
      </c>
      <c r="I180" s="45">
        <f t="shared" si="89"/>
        <v>0</v>
      </c>
      <c r="J180" s="45">
        <f t="shared" si="88"/>
        <v>220</v>
      </c>
      <c r="K180" s="45">
        <f t="shared" si="90"/>
        <v>220</v>
      </c>
      <c r="L180" s="45">
        <f t="shared" si="90"/>
        <v>0</v>
      </c>
    </row>
    <row r="181" spans="1:12" ht="15.75">
      <c r="A181" s="156" t="s">
        <v>89</v>
      </c>
      <c r="B181" s="51"/>
      <c r="C181" s="42" t="s">
        <v>127</v>
      </c>
      <c r="D181" s="42" t="s">
        <v>157</v>
      </c>
      <c r="E181" s="43" t="s">
        <v>278</v>
      </c>
      <c r="F181" s="44" t="s">
        <v>85</v>
      </c>
      <c r="G181" s="45">
        <f aca="true" t="shared" si="91" ref="G181:L181">G182</f>
        <v>220</v>
      </c>
      <c r="H181" s="45">
        <f t="shared" si="91"/>
        <v>220</v>
      </c>
      <c r="I181" s="45">
        <f t="shared" si="91"/>
        <v>0</v>
      </c>
      <c r="J181" s="45">
        <f t="shared" si="91"/>
        <v>220</v>
      </c>
      <c r="K181" s="45">
        <f t="shared" si="91"/>
        <v>220</v>
      </c>
      <c r="L181" s="45">
        <f t="shared" si="91"/>
        <v>0</v>
      </c>
    </row>
    <row r="182" spans="1:12" ht="15.75">
      <c r="A182" s="156" t="s">
        <v>84</v>
      </c>
      <c r="B182" s="51"/>
      <c r="C182" s="42" t="s">
        <v>127</v>
      </c>
      <c r="D182" s="42" t="s">
        <v>157</v>
      </c>
      <c r="E182" s="43" t="s">
        <v>278</v>
      </c>
      <c r="F182" s="44" t="s">
        <v>86</v>
      </c>
      <c r="G182" s="45">
        <v>220</v>
      </c>
      <c r="H182" s="45">
        <v>220</v>
      </c>
      <c r="I182" s="45">
        <f>G182-H182</f>
        <v>0</v>
      </c>
      <c r="J182" s="45">
        <v>220</v>
      </c>
      <c r="K182" s="45">
        <v>220</v>
      </c>
      <c r="L182" s="45">
        <f>J182-K182</f>
        <v>0</v>
      </c>
    </row>
    <row r="183" spans="1:12" ht="31.5">
      <c r="A183" s="195" t="s">
        <v>448</v>
      </c>
      <c r="B183" s="196" t="s">
        <v>181</v>
      </c>
      <c r="C183" s="197"/>
      <c r="D183" s="197"/>
      <c r="E183" s="198"/>
      <c r="F183" s="199"/>
      <c r="G183" s="200">
        <f aca="true" t="shared" si="92" ref="G183:L183">G184+G198+G206</f>
        <v>27370.600000000002</v>
      </c>
      <c r="H183" s="200">
        <f>H184+H198+H206</f>
        <v>27370.600000000002</v>
      </c>
      <c r="I183" s="200">
        <f t="shared" si="92"/>
        <v>0</v>
      </c>
      <c r="J183" s="200">
        <f t="shared" si="92"/>
        <v>27885.100000000002</v>
      </c>
      <c r="K183" s="200">
        <f>K184+K198+K206</f>
        <v>27885.100000000002</v>
      </c>
      <c r="L183" s="200">
        <f t="shared" si="92"/>
        <v>0</v>
      </c>
    </row>
    <row r="184" spans="1:12" ht="15.75">
      <c r="A184" s="152" t="s">
        <v>131</v>
      </c>
      <c r="B184" s="59"/>
      <c r="C184" s="79" t="s">
        <v>156</v>
      </c>
      <c r="D184" s="79"/>
      <c r="E184" s="80"/>
      <c r="F184" s="81"/>
      <c r="G184" s="40">
        <f aca="true" t="shared" si="93" ref="G184:L184">G185+G193</f>
        <v>14251.400000000001</v>
      </c>
      <c r="H184" s="40">
        <f>H185+H193</f>
        <v>14251.400000000001</v>
      </c>
      <c r="I184" s="40">
        <f t="shared" si="93"/>
        <v>0</v>
      </c>
      <c r="J184" s="40">
        <f t="shared" si="93"/>
        <v>14765.900000000001</v>
      </c>
      <c r="K184" s="40">
        <f>K185+K193</f>
        <v>14765.900000000001</v>
      </c>
      <c r="L184" s="40">
        <f t="shared" si="93"/>
        <v>0</v>
      </c>
    </row>
    <row r="185" spans="1:12" ht="31.5">
      <c r="A185" s="152" t="s">
        <v>153</v>
      </c>
      <c r="B185" s="46"/>
      <c r="C185" s="37" t="s">
        <v>156</v>
      </c>
      <c r="D185" s="37" t="s">
        <v>130</v>
      </c>
      <c r="E185" s="38" t="s">
        <v>175</v>
      </c>
      <c r="F185" s="39"/>
      <c r="G185" s="40">
        <f aca="true" t="shared" si="94" ref="G185:L187">G186</f>
        <v>13901.400000000001</v>
      </c>
      <c r="H185" s="40">
        <f t="shared" si="94"/>
        <v>13901.400000000001</v>
      </c>
      <c r="I185" s="40">
        <f t="shared" si="94"/>
        <v>0</v>
      </c>
      <c r="J185" s="40">
        <f t="shared" si="94"/>
        <v>14415.900000000001</v>
      </c>
      <c r="K185" s="40">
        <f t="shared" si="94"/>
        <v>14415.900000000001</v>
      </c>
      <c r="L185" s="40">
        <f t="shared" si="94"/>
        <v>0</v>
      </c>
    </row>
    <row r="186" spans="1:12" ht="31.5">
      <c r="A186" s="152" t="s">
        <v>431</v>
      </c>
      <c r="B186" s="67"/>
      <c r="C186" s="37" t="s">
        <v>156</v>
      </c>
      <c r="D186" s="37" t="s">
        <v>130</v>
      </c>
      <c r="E186" s="68" t="s">
        <v>10</v>
      </c>
      <c r="F186" s="39"/>
      <c r="G186" s="40">
        <f t="shared" si="94"/>
        <v>13901.400000000001</v>
      </c>
      <c r="H186" s="40">
        <f t="shared" si="94"/>
        <v>13901.400000000001</v>
      </c>
      <c r="I186" s="40">
        <f t="shared" si="94"/>
        <v>0</v>
      </c>
      <c r="J186" s="40">
        <f t="shared" si="94"/>
        <v>14415.900000000001</v>
      </c>
      <c r="K186" s="40">
        <f t="shared" si="94"/>
        <v>14415.900000000001</v>
      </c>
      <c r="L186" s="40">
        <f t="shared" si="94"/>
        <v>0</v>
      </c>
    </row>
    <row r="187" spans="1:12" ht="31.5">
      <c r="A187" s="152" t="s">
        <v>445</v>
      </c>
      <c r="B187" s="67"/>
      <c r="C187" s="37" t="s">
        <v>156</v>
      </c>
      <c r="D187" s="37" t="s">
        <v>130</v>
      </c>
      <c r="E187" s="38" t="s">
        <v>62</v>
      </c>
      <c r="F187" s="39"/>
      <c r="G187" s="40">
        <f t="shared" si="94"/>
        <v>13901.400000000001</v>
      </c>
      <c r="H187" s="40">
        <f t="shared" si="94"/>
        <v>13901.400000000001</v>
      </c>
      <c r="I187" s="40">
        <f t="shared" si="94"/>
        <v>0</v>
      </c>
      <c r="J187" s="40">
        <f t="shared" si="94"/>
        <v>14415.900000000001</v>
      </c>
      <c r="K187" s="40">
        <f t="shared" si="94"/>
        <v>14415.900000000001</v>
      </c>
      <c r="L187" s="40">
        <f t="shared" si="94"/>
        <v>0</v>
      </c>
    </row>
    <row r="188" spans="1:12" ht="15.75">
      <c r="A188" s="156" t="s">
        <v>114</v>
      </c>
      <c r="B188" s="46"/>
      <c r="C188" s="42" t="s">
        <v>156</v>
      </c>
      <c r="D188" s="42" t="s">
        <v>130</v>
      </c>
      <c r="E188" s="43" t="s">
        <v>63</v>
      </c>
      <c r="F188" s="44"/>
      <c r="G188" s="45">
        <f aca="true" t="shared" si="95" ref="G188:L188">G189+G191</f>
        <v>13901.400000000001</v>
      </c>
      <c r="H188" s="45">
        <f>H189+H191</f>
        <v>13901.400000000001</v>
      </c>
      <c r="I188" s="45">
        <f t="shared" si="95"/>
        <v>0</v>
      </c>
      <c r="J188" s="45">
        <f t="shared" si="95"/>
        <v>14415.900000000001</v>
      </c>
      <c r="K188" s="45">
        <f>K189+K191</f>
        <v>14415.900000000001</v>
      </c>
      <c r="L188" s="45">
        <f t="shared" si="95"/>
        <v>0</v>
      </c>
    </row>
    <row r="189" spans="1:12" ht="47.25">
      <c r="A189" s="155" t="s">
        <v>115</v>
      </c>
      <c r="B189" s="46"/>
      <c r="C189" s="42" t="s">
        <v>156</v>
      </c>
      <c r="D189" s="42" t="s">
        <v>130</v>
      </c>
      <c r="E189" s="43" t="s">
        <v>63</v>
      </c>
      <c r="F189" s="44" t="s">
        <v>198</v>
      </c>
      <c r="G189" s="45">
        <f aca="true" t="shared" si="96" ref="G189:L189">G190</f>
        <v>13054.2</v>
      </c>
      <c r="H189" s="45">
        <f t="shared" si="96"/>
        <v>13054.2</v>
      </c>
      <c r="I189" s="45">
        <f t="shared" si="96"/>
        <v>0</v>
      </c>
      <c r="J189" s="45">
        <f t="shared" si="96"/>
        <v>13568.7</v>
      </c>
      <c r="K189" s="45">
        <f t="shared" si="96"/>
        <v>13568.7</v>
      </c>
      <c r="L189" s="45">
        <f t="shared" si="96"/>
        <v>0</v>
      </c>
    </row>
    <row r="190" spans="1:12" ht="15.75">
      <c r="A190" s="155" t="s">
        <v>193</v>
      </c>
      <c r="B190" s="41"/>
      <c r="C190" s="42" t="s">
        <v>156</v>
      </c>
      <c r="D190" s="42" t="s">
        <v>130</v>
      </c>
      <c r="E190" s="43" t="s">
        <v>63</v>
      </c>
      <c r="F190" s="44" t="s">
        <v>194</v>
      </c>
      <c r="G190" s="45">
        <v>13054.2</v>
      </c>
      <c r="H190" s="45">
        <v>13054.2</v>
      </c>
      <c r="I190" s="45">
        <f>G190-H190</f>
        <v>0</v>
      </c>
      <c r="J190" s="45">
        <v>13568.7</v>
      </c>
      <c r="K190" s="45">
        <v>13568.7</v>
      </c>
      <c r="L190" s="45">
        <f>J190-K190</f>
        <v>0</v>
      </c>
    </row>
    <row r="191" spans="1:12" ht="31.5">
      <c r="A191" s="155" t="s">
        <v>225</v>
      </c>
      <c r="B191" s="41"/>
      <c r="C191" s="42" t="s">
        <v>156</v>
      </c>
      <c r="D191" s="42" t="s">
        <v>130</v>
      </c>
      <c r="E191" s="43" t="s">
        <v>63</v>
      </c>
      <c r="F191" s="44" t="s">
        <v>188</v>
      </c>
      <c r="G191" s="45">
        <f aca="true" t="shared" si="97" ref="G191:L191">G192</f>
        <v>847.2</v>
      </c>
      <c r="H191" s="45">
        <f t="shared" si="97"/>
        <v>847.2</v>
      </c>
      <c r="I191" s="45">
        <f t="shared" si="97"/>
        <v>0</v>
      </c>
      <c r="J191" s="45">
        <f t="shared" si="97"/>
        <v>847.2</v>
      </c>
      <c r="K191" s="45">
        <f t="shared" si="97"/>
        <v>847.2</v>
      </c>
      <c r="L191" s="45">
        <f t="shared" si="97"/>
        <v>0</v>
      </c>
    </row>
    <row r="192" spans="1:12" ht="31.5">
      <c r="A192" s="155" t="s">
        <v>189</v>
      </c>
      <c r="B192" s="41"/>
      <c r="C192" s="42" t="s">
        <v>156</v>
      </c>
      <c r="D192" s="42" t="s">
        <v>130</v>
      </c>
      <c r="E192" s="43" t="s">
        <v>63</v>
      </c>
      <c r="F192" s="44" t="s">
        <v>187</v>
      </c>
      <c r="G192" s="45">
        <v>847.2</v>
      </c>
      <c r="H192" s="45">
        <v>847.2</v>
      </c>
      <c r="I192" s="45">
        <f>G192-H192</f>
        <v>0</v>
      </c>
      <c r="J192" s="45">
        <v>847.2</v>
      </c>
      <c r="K192" s="45">
        <v>847.2</v>
      </c>
      <c r="L192" s="45">
        <f>J192-K192</f>
        <v>0</v>
      </c>
    </row>
    <row r="193" spans="1:12" ht="15.75">
      <c r="A193" s="152" t="s">
        <v>163</v>
      </c>
      <c r="B193" s="46"/>
      <c r="C193" s="37" t="s">
        <v>156</v>
      </c>
      <c r="D193" s="37" t="s">
        <v>155</v>
      </c>
      <c r="E193" s="38"/>
      <c r="F193" s="39"/>
      <c r="G193" s="40">
        <f aca="true" t="shared" si="98" ref="G193:L193">G194</f>
        <v>350</v>
      </c>
      <c r="H193" s="40">
        <f t="shared" si="98"/>
        <v>350</v>
      </c>
      <c r="I193" s="40">
        <f t="shared" si="98"/>
        <v>0</v>
      </c>
      <c r="J193" s="40">
        <f t="shared" si="98"/>
        <v>350</v>
      </c>
      <c r="K193" s="40">
        <f t="shared" si="98"/>
        <v>350</v>
      </c>
      <c r="L193" s="40">
        <f t="shared" si="98"/>
        <v>0</v>
      </c>
    </row>
    <row r="194" spans="1:12" ht="15.75">
      <c r="A194" s="152" t="s">
        <v>324</v>
      </c>
      <c r="B194" s="49"/>
      <c r="C194" s="37" t="s">
        <v>156</v>
      </c>
      <c r="D194" s="37" t="s">
        <v>155</v>
      </c>
      <c r="E194" s="38" t="s">
        <v>64</v>
      </c>
      <c r="F194" s="39"/>
      <c r="G194" s="40">
        <f aca="true" t="shared" si="99" ref="G194:L196">G195</f>
        <v>350</v>
      </c>
      <c r="H194" s="40">
        <f t="shared" si="99"/>
        <v>350</v>
      </c>
      <c r="I194" s="40">
        <f t="shared" si="99"/>
        <v>0</v>
      </c>
      <c r="J194" s="40">
        <f t="shared" si="99"/>
        <v>350</v>
      </c>
      <c r="K194" s="40">
        <f t="shared" si="99"/>
        <v>350</v>
      </c>
      <c r="L194" s="40">
        <f t="shared" si="99"/>
        <v>0</v>
      </c>
    </row>
    <row r="195" spans="1:12" ht="31.5">
      <c r="A195" s="156" t="s">
        <v>570</v>
      </c>
      <c r="B195" s="82"/>
      <c r="C195" s="42" t="s">
        <v>156</v>
      </c>
      <c r="D195" s="42" t="s">
        <v>155</v>
      </c>
      <c r="E195" s="43" t="s">
        <v>65</v>
      </c>
      <c r="F195" s="51"/>
      <c r="G195" s="45">
        <f t="shared" si="99"/>
        <v>350</v>
      </c>
      <c r="H195" s="45">
        <f t="shared" si="99"/>
        <v>350</v>
      </c>
      <c r="I195" s="45">
        <f t="shared" si="99"/>
        <v>0</v>
      </c>
      <c r="J195" s="45">
        <f t="shared" si="99"/>
        <v>350</v>
      </c>
      <c r="K195" s="45">
        <f t="shared" si="99"/>
        <v>350</v>
      </c>
      <c r="L195" s="45">
        <f t="shared" si="99"/>
        <v>0</v>
      </c>
    </row>
    <row r="196" spans="1:12" ht="15.75">
      <c r="A196" s="156" t="s">
        <v>90</v>
      </c>
      <c r="B196" s="82"/>
      <c r="C196" s="42" t="s">
        <v>156</v>
      </c>
      <c r="D196" s="42" t="s">
        <v>155</v>
      </c>
      <c r="E196" s="43" t="s">
        <v>65</v>
      </c>
      <c r="F196" s="51">
        <v>800</v>
      </c>
      <c r="G196" s="45">
        <f t="shared" si="99"/>
        <v>350</v>
      </c>
      <c r="H196" s="45">
        <f t="shared" si="99"/>
        <v>350</v>
      </c>
      <c r="I196" s="45">
        <f t="shared" si="99"/>
        <v>0</v>
      </c>
      <c r="J196" s="45">
        <f t="shared" si="99"/>
        <v>350</v>
      </c>
      <c r="K196" s="45">
        <f t="shared" si="99"/>
        <v>350</v>
      </c>
      <c r="L196" s="45">
        <f t="shared" si="99"/>
        <v>0</v>
      </c>
    </row>
    <row r="197" spans="1:12" ht="15.75">
      <c r="A197" s="156" t="s">
        <v>396</v>
      </c>
      <c r="B197" s="82"/>
      <c r="C197" s="42" t="s">
        <v>156</v>
      </c>
      <c r="D197" s="42" t="s">
        <v>155</v>
      </c>
      <c r="E197" s="43" t="s">
        <v>65</v>
      </c>
      <c r="F197" s="51">
        <v>870</v>
      </c>
      <c r="G197" s="45">
        <v>350</v>
      </c>
      <c r="H197" s="45">
        <v>350</v>
      </c>
      <c r="I197" s="45">
        <f>G197-H197</f>
        <v>0</v>
      </c>
      <c r="J197" s="45">
        <v>350</v>
      </c>
      <c r="K197" s="45">
        <v>350</v>
      </c>
      <c r="L197" s="45">
        <f>J197-K197</f>
        <v>0</v>
      </c>
    </row>
    <row r="198" spans="1:12" ht="15.75">
      <c r="A198" s="152" t="s">
        <v>154</v>
      </c>
      <c r="B198" s="51"/>
      <c r="C198" s="37" t="s">
        <v>127</v>
      </c>
      <c r="D198" s="37"/>
      <c r="E198" s="43"/>
      <c r="F198" s="44"/>
      <c r="G198" s="40">
        <f aca="true" t="shared" si="100" ref="G198:L200">G199</f>
        <v>964</v>
      </c>
      <c r="H198" s="40">
        <f t="shared" si="100"/>
        <v>964</v>
      </c>
      <c r="I198" s="40">
        <f t="shared" si="100"/>
        <v>0</v>
      </c>
      <c r="J198" s="40">
        <f t="shared" si="100"/>
        <v>964</v>
      </c>
      <c r="K198" s="40">
        <f t="shared" si="100"/>
        <v>964</v>
      </c>
      <c r="L198" s="40">
        <f t="shared" si="100"/>
        <v>0</v>
      </c>
    </row>
    <row r="199" spans="1:12" ht="15.75">
      <c r="A199" s="152" t="s">
        <v>165</v>
      </c>
      <c r="B199" s="51"/>
      <c r="C199" s="37" t="s">
        <v>127</v>
      </c>
      <c r="D199" s="37" t="s">
        <v>156</v>
      </c>
      <c r="E199" s="38"/>
      <c r="F199" s="39"/>
      <c r="G199" s="40">
        <f t="shared" si="100"/>
        <v>964</v>
      </c>
      <c r="H199" s="40">
        <f t="shared" si="100"/>
        <v>964</v>
      </c>
      <c r="I199" s="40">
        <f t="shared" si="100"/>
        <v>0</v>
      </c>
      <c r="J199" s="40">
        <f t="shared" si="100"/>
        <v>964</v>
      </c>
      <c r="K199" s="40">
        <f t="shared" si="100"/>
        <v>964</v>
      </c>
      <c r="L199" s="40">
        <f t="shared" si="100"/>
        <v>0</v>
      </c>
    </row>
    <row r="200" spans="1:12" ht="15.75">
      <c r="A200" s="167" t="s">
        <v>23</v>
      </c>
      <c r="B200" s="51"/>
      <c r="C200" s="37" t="s">
        <v>180</v>
      </c>
      <c r="D200" s="37" t="s">
        <v>156</v>
      </c>
      <c r="E200" s="38" t="s">
        <v>24</v>
      </c>
      <c r="F200" s="44"/>
      <c r="G200" s="40">
        <f t="shared" si="100"/>
        <v>964</v>
      </c>
      <c r="H200" s="40">
        <f t="shared" si="100"/>
        <v>964</v>
      </c>
      <c r="I200" s="40">
        <f t="shared" si="100"/>
        <v>0</v>
      </c>
      <c r="J200" s="40">
        <f t="shared" si="100"/>
        <v>964</v>
      </c>
      <c r="K200" s="40">
        <f t="shared" si="100"/>
        <v>964</v>
      </c>
      <c r="L200" s="40">
        <f t="shared" si="100"/>
        <v>0</v>
      </c>
    </row>
    <row r="201" spans="1:12" ht="15.75">
      <c r="A201" s="153" t="s">
        <v>214</v>
      </c>
      <c r="B201" s="51"/>
      <c r="C201" s="42" t="s">
        <v>127</v>
      </c>
      <c r="D201" s="42" t="s">
        <v>156</v>
      </c>
      <c r="E201" s="43" t="s">
        <v>213</v>
      </c>
      <c r="F201" s="44"/>
      <c r="G201" s="45">
        <f aca="true" t="shared" si="101" ref="G201:L201">G202+G204</f>
        <v>964</v>
      </c>
      <c r="H201" s="45">
        <f>H202+H204</f>
        <v>964</v>
      </c>
      <c r="I201" s="45">
        <f t="shared" si="101"/>
        <v>0</v>
      </c>
      <c r="J201" s="45">
        <f t="shared" si="101"/>
        <v>964</v>
      </c>
      <c r="K201" s="45">
        <f>K202+K204</f>
        <v>964</v>
      </c>
      <c r="L201" s="45">
        <f t="shared" si="101"/>
        <v>0</v>
      </c>
    </row>
    <row r="202" spans="1:12" ht="31.5">
      <c r="A202" s="155" t="s">
        <v>225</v>
      </c>
      <c r="B202" s="51"/>
      <c r="C202" s="42" t="s">
        <v>127</v>
      </c>
      <c r="D202" s="42" t="s">
        <v>156</v>
      </c>
      <c r="E202" s="43" t="s">
        <v>213</v>
      </c>
      <c r="F202" s="44" t="s">
        <v>188</v>
      </c>
      <c r="G202" s="45">
        <f aca="true" t="shared" si="102" ref="G202:L202">SUM(G203)</f>
        <v>14.3</v>
      </c>
      <c r="H202" s="45">
        <f t="shared" si="102"/>
        <v>14.3</v>
      </c>
      <c r="I202" s="45">
        <f t="shared" si="102"/>
        <v>0</v>
      </c>
      <c r="J202" s="45">
        <f t="shared" si="102"/>
        <v>14.3</v>
      </c>
      <c r="K202" s="45">
        <f t="shared" si="102"/>
        <v>14.3</v>
      </c>
      <c r="L202" s="45">
        <f t="shared" si="102"/>
        <v>0</v>
      </c>
    </row>
    <row r="203" spans="1:12" ht="31.5">
      <c r="A203" s="139" t="s">
        <v>189</v>
      </c>
      <c r="B203" s="51"/>
      <c r="C203" s="42" t="s">
        <v>127</v>
      </c>
      <c r="D203" s="42" t="s">
        <v>156</v>
      </c>
      <c r="E203" s="43" t="s">
        <v>213</v>
      </c>
      <c r="F203" s="44" t="s">
        <v>187</v>
      </c>
      <c r="G203" s="45">
        <v>14.3</v>
      </c>
      <c r="H203" s="45">
        <v>14.3</v>
      </c>
      <c r="I203" s="45">
        <f>G203-H203</f>
        <v>0</v>
      </c>
      <c r="J203" s="45">
        <v>14.3</v>
      </c>
      <c r="K203" s="45">
        <v>14.3</v>
      </c>
      <c r="L203" s="45">
        <f>J203-K203</f>
        <v>0</v>
      </c>
    </row>
    <row r="204" spans="1:12" ht="15.75">
      <c r="A204" s="156" t="s">
        <v>89</v>
      </c>
      <c r="B204" s="51"/>
      <c r="C204" s="42" t="s">
        <v>127</v>
      </c>
      <c r="D204" s="42" t="s">
        <v>156</v>
      </c>
      <c r="E204" s="43" t="s">
        <v>213</v>
      </c>
      <c r="F204" s="44" t="s">
        <v>85</v>
      </c>
      <c r="G204" s="45">
        <f aca="true" t="shared" si="103" ref="G204:L204">SUM(G205)</f>
        <v>949.7</v>
      </c>
      <c r="H204" s="45">
        <f t="shared" si="103"/>
        <v>949.7</v>
      </c>
      <c r="I204" s="45">
        <f t="shared" si="103"/>
        <v>0</v>
      </c>
      <c r="J204" s="45">
        <f t="shared" si="103"/>
        <v>949.7</v>
      </c>
      <c r="K204" s="45">
        <f t="shared" si="103"/>
        <v>949.7</v>
      </c>
      <c r="L204" s="45">
        <f t="shared" si="103"/>
        <v>0</v>
      </c>
    </row>
    <row r="205" spans="1:12" s="31" customFormat="1" ht="15.75">
      <c r="A205" s="156" t="s">
        <v>405</v>
      </c>
      <c r="B205" s="51"/>
      <c r="C205" s="42" t="s">
        <v>127</v>
      </c>
      <c r="D205" s="42" t="s">
        <v>156</v>
      </c>
      <c r="E205" s="43" t="s">
        <v>213</v>
      </c>
      <c r="F205" s="44" t="s">
        <v>404</v>
      </c>
      <c r="G205" s="45">
        <v>949.7</v>
      </c>
      <c r="H205" s="45">
        <v>949.7</v>
      </c>
      <c r="I205" s="45">
        <f>G205-H205</f>
        <v>0</v>
      </c>
      <c r="J205" s="45">
        <v>949.7</v>
      </c>
      <c r="K205" s="45">
        <v>949.7</v>
      </c>
      <c r="L205" s="45">
        <f>J205-K205</f>
        <v>0</v>
      </c>
    </row>
    <row r="206" spans="1:12" s="31" customFormat="1" ht="15.75">
      <c r="A206" s="167" t="s">
        <v>110</v>
      </c>
      <c r="B206" s="51"/>
      <c r="C206" s="37" t="s">
        <v>122</v>
      </c>
      <c r="D206" s="37"/>
      <c r="E206" s="38"/>
      <c r="F206" s="39"/>
      <c r="G206" s="40">
        <f aca="true" t="shared" si="104" ref="G206:L211">G207</f>
        <v>12155.2</v>
      </c>
      <c r="H206" s="40">
        <f t="shared" si="104"/>
        <v>12155.2</v>
      </c>
      <c r="I206" s="40">
        <f t="shared" si="104"/>
        <v>0</v>
      </c>
      <c r="J206" s="40">
        <f t="shared" si="104"/>
        <v>12155.2</v>
      </c>
      <c r="K206" s="40">
        <f t="shared" si="104"/>
        <v>12155.2</v>
      </c>
      <c r="L206" s="40">
        <f t="shared" si="104"/>
        <v>0</v>
      </c>
    </row>
    <row r="207" spans="1:12" s="31" customFormat="1" ht="15.75">
      <c r="A207" s="167" t="s">
        <v>368</v>
      </c>
      <c r="B207" s="51"/>
      <c r="C207" s="37" t="s">
        <v>122</v>
      </c>
      <c r="D207" s="37" t="s">
        <v>156</v>
      </c>
      <c r="E207" s="38"/>
      <c r="F207" s="39"/>
      <c r="G207" s="40">
        <f t="shared" si="104"/>
        <v>12155.2</v>
      </c>
      <c r="H207" s="40">
        <f t="shared" si="104"/>
        <v>12155.2</v>
      </c>
      <c r="I207" s="40">
        <f t="shared" si="104"/>
        <v>0</v>
      </c>
      <c r="J207" s="40">
        <f t="shared" si="104"/>
        <v>12155.2</v>
      </c>
      <c r="K207" s="40">
        <f t="shared" si="104"/>
        <v>12155.2</v>
      </c>
      <c r="L207" s="40">
        <f t="shared" si="104"/>
        <v>0</v>
      </c>
    </row>
    <row r="208" spans="1:12" s="31" customFormat="1" ht="31.5">
      <c r="A208" s="152" t="s">
        <v>431</v>
      </c>
      <c r="B208" s="67"/>
      <c r="C208" s="37" t="s">
        <v>122</v>
      </c>
      <c r="D208" s="37" t="s">
        <v>156</v>
      </c>
      <c r="E208" s="68" t="s">
        <v>10</v>
      </c>
      <c r="F208" s="44"/>
      <c r="G208" s="40">
        <f t="shared" si="104"/>
        <v>12155.2</v>
      </c>
      <c r="H208" s="40">
        <f t="shared" si="104"/>
        <v>12155.2</v>
      </c>
      <c r="I208" s="40">
        <f t="shared" si="104"/>
        <v>0</v>
      </c>
      <c r="J208" s="40">
        <f t="shared" si="104"/>
        <v>12155.2</v>
      </c>
      <c r="K208" s="40">
        <f t="shared" si="104"/>
        <v>12155.2</v>
      </c>
      <c r="L208" s="40">
        <f t="shared" si="104"/>
        <v>0</v>
      </c>
    </row>
    <row r="209" spans="1:12" s="31" customFormat="1" ht="31.5">
      <c r="A209" s="152" t="s">
        <v>446</v>
      </c>
      <c r="B209" s="51"/>
      <c r="C209" s="37" t="s">
        <v>122</v>
      </c>
      <c r="D209" s="37" t="s">
        <v>156</v>
      </c>
      <c r="E209" s="38" t="s">
        <v>60</v>
      </c>
      <c r="F209" s="39"/>
      <c r="G209" s="40">
        <f t="shared" si="104"/>
        <v>12155.2</v>
      </c>
      <c r="H209" s="40">
        <f t="shared" si="104"/>
        <v>12155.2</v>
      </c>
      <c r="I209" s="40">
        <f t="shared" si="104"/>
        <v>0</v>
      </c>
      <c r="J209" s="40">
        <f t="shared" si="104"/>
        <v>12155.2</v>
      </c>
      <c r="K209" s="40">
        <f t="shared" si="104"/>
        <v>12155.2</v>
      </c>
      <c r="L209" s="40">
        <f t="shared" si="104"/>
        <v>0</v>
      </c>
    </row>
    <row r="210" spans="1:12" s="31" customFormat="1" ht="15.75">
      <c r="A210" s="156" t="s">
        <v>101</v>
      </c>
      <c r="B210" s="51"/>
      <c r="C210" s="42" t="s">
        <v>122</v>
      </c>
      <c r="D210" s="42" t="s">
        <v>156</v>
      </c>
      <c r="E210" s="43" t="s">
        <v>59</v>
      </c>
      <c r="F210" s="44"/>
      <c r="G210" s="45">
        <f t="shared" si="104"/>
        <v>12155.2</v>
      </c>
      <c r="H210" s="45">
        <f t="shared" si="104"/>
        <v>12155.2</v>
      </c>
      <c r="I210" s="45">
        <f t="shared" si="104"/>
        <v>0</v>
      </c>
      <c r="J210" s="45">
        <f t="shared" si="104"/>
        <v>12155.2</v>
      </c>
      <c r="K210" s="45">
        <f t="shared" si="104"/>
        <v>12155.2</v>
      </c>
      <c r="L210" s="45">
        <f t="shared" si="104"/>
        <v>0</v>
      </c>
    </row>
    <row r="211" spans="1:12" s="31" customFormat="1" ht="15.75">
      <c r="A211" s="156" t="s">
        <v>110</v>
      </c>
      <c r="B211" s="51"/>
      <c r="C211" s="42" t="s">
        <v>122</v>
      </c>
      <c r="D211" s="42" t="s">
        <v>156</v>
      </c>
      <c r="E211" s="43" t="s">
        <v>59</v>
      </c>
      <c r="F211" s="44" t="s">
        <v>112</v>
      </c>
      <c r="G211" s="45">
        <f t="shared" si="104"/>
        <v>12155.2</v>
      </c>
      <c r="H211" s="45">
        <f t="shared" si="104"/>
        <v>12155.2</v>
      </c>
      <c r="I211" s="45">
        <f t="shared" si="104"/>
        <v>0</v>
      </c>
      <c r="J211" s="45">
        <f t="shared" si="104"/>
        <v>12155.2</v>
      </c>
      <c r="K211" s="45">
        <f t="shared" si="104"/>
        <v>12155.2</v>
      </c>
      <c r="L211" s="45">
        <f t="shared" si="104"/>
        <v>0</v>
      </c>
    </row>
    <row r="212" spans="1:12" ht="15.75">
      <c r="A212" s="156" t="s">
        <v>111</v>
      </c>
      <c r="B212" s="51"/>
      <c r="C212" s="42" t="s">
        <v>122</v>
      </c>
      <c r="D212" s="42" t="s">
        <v>156</v>
      </c>
      <c r="E212" s="43" t="s">
        <v>59</v>
      </c>
      <c r="F212" s="44" t="s">
        <v>113</v>
      </c>
      <c r="G212" s="45">
        <v>12155.2</v>
      </c>
      <c r="H212" s="45">
        <v>12155.2</v>
      </c>
      <c r="I212" s="45">
        <f>G212-H212</f>
        <v>0</v>
      </c>
      <c r="J212" s="45">
        <v>12155.2</v>
      </c>
      <c r="K212" s="45">
        <v>12155.2</v>
      </c>
      <c r="L212" s="45">
        <f>J212-K212</f>
        <v>0</v>
      </c>
    </row>
    <row r="213" spans="1:12" ht="15.75">
      <c r="A213" s="195" t="s">
        <v>449</v>
      </c>
      <c r="B213" s="196" t="s">
        <v>183</v>
      </c>
      <c r="C213" s="201"/>
      <c r="D213" s="201"/>
      <c r="E213" s="202"/>
      <c r="F213" s="201"/>
      <c r="G213" s="200">
        <f aca="true" t="shared" si="105" ref="G213:L213">G214</f>
        <v>4275.2</v>
      </c>
      <c r="H213" s="200">
        <f t="shared" si="105"/>
        <v>4275.2</v>
      </c>
      <c r="I213" s="200">
        <f t="shared" si="105"/>
        <v>0</v>
      </c>
      <c r="J213" s="200">
        <f t="shared" si="105"/>
        <v>4401.9</v>
      </c>
      <c r="K213" s="200">
        <f t="shared" si="105"/>
        <v>4401.9</v>
      </c>
      <c r="L213" s="200">
        <f t="shared" si="105"/>
        <v>0</v>
      </c>
    </row>
    <row r="214" spans="1:12" ht="15.75">
      <c r="A214" s="152" t="s">
        <v>131</v>
      </c>
      <c r="B214" s="49"/>
      <c r="C214" s="37" t="s">
        <v>156</v>
      </c>
      <c r="D214" s="42"/>
      <c r="E214" s="43" t="s">
        <v>175</v>
      </c>
      <c r="F214" s="42"/>
      <c r="G214" s="40">
        <f aca="true" t="shared" si="106" ref="G214:L214">G215+G227</f>
        <v>4275.2</v>
      </c>
      <c r="H214" s="40">
        <f>H215+H227</f>
        <v>4275.2</v>
      </c>
      <c r="I214" s="40">
        <f t="shared" si="106"/>
        <v>0</v>
      </c>
      <c r="J214" s="40">
        <f t="shared" si="106"/>
        <v>4401.9</v>
      </c>
      <c r="K214" s="40">
        <f>K215+K227</f>
        <v>4401.9</v>
      </c>
      <c r="L214" s="40">
        <f t="shared" si="106"/>
        <v>0</v>
      </c>
    </row>
    <row r="215" spans="1:12" ht="47.25">
      <c r="A215" s="152" t="s">
        <v>151</v>
      </c>
      <c r="B215" s="51"/>
      <c r="C215" s="37" t="s">
        <v>156</v>
      </c>
      <c r="D215" s="37" t="s">
        <v>157</v>
      </c>
      <c r="E215" s="38" t="s">
        <v>175</v>
      </c>
      <c r="F215" s="52"/>
      <c r="G215" s="53">
        <f aca="true" t="shared" si="107" ref="G215:L215">G216</f>
        <v>3555.2</v>
      </c>
      <c r="H215" s="53">
        <f t="shared" si="107"/>
        <v>3555.2</v>
      </c>
      <c r="I215" s="53">
        <f t="shared" si="107"/>
        <v>0</v>
      </c>
      <c r="J215" s="53">
        <f t="shared" si="107"/>
        <v>3681.9</v>
      </c>
      <c r="K215" s="53">
        <f t="shared" si="107"/>
        <v>3681.9</v>
      </c>
      <c r="L215" s="53">
        <f t="shared" si="107"/>
        <v>0</v>
      </c>
    </row>
    <row r="216" spans="1:12" ht="31.5">
      <c r="A216" s="152" t="s">
        <v>450</v>
      </c>
      <c r="B216" s="51"/>
      <c r="C216" s="37" t="s">
        <v>156</v>
      </c>
      <c r="D216" s="37" t="s">
        <v>157</v>
      </c>
      <c r="E216" s="38" t="s">
        <v>67</v>
      </c>
      <c r="F216" s="52"/>
      <c r="G216" s="53">
        <f aca="true" t="shared" si="108" ref="G216:L216">G217+G221</f>
        <v>3555.2</v>
      </c>
      <c r="H216" s="53">
        <f>H217+H221</f>
        <v>3555.2</v>
      </c>
      <c r="I216" s="53">
        <f t="shared" si="108"/>
        <v>0</v>
      </c>
      <c r="J216" s="53">
        <f t="shared" si="108"/>
        <v>3681.9</v>
      </c>
      <c r="K216" s="53">
        <f>K217+K221</f>
        <v>3681.9</v>
      </c>
      <c r="L216" s="53">
        <f t="shared" si="108"/>
        <v>0</v>
      </c>
    </row>
    <row r="217" spans="1:12" ht="31.5">
      <c r="A217" s="152" t="s">
        <v>580</v>
      </c>
      <c r="B217" s="71"/>
      <c r="C217" s="37" t="s">
        <v>156</v>
      </c>
      <c r="D217" s="37" t="s">
        <v>157</v>
      </c>
      <c r="E217" s="38" t="s">
        <v>68</v>
      </c>
      <c r="F217" s="52"/>
      <c r="G217" s="53">
        <f aca="true" t="shared" si="109" ref="G217:L219">G218</f>
        <v>1752.1</v>
      </c>
      <c r="H217" s="53">
        <f t="shared" si="109"/>
        <v>1752.1</v>
      </c>
      <c r="I217" s="53">
        <f t="shared" si="109"/>
        <v>0</v>
      </c>
      <c r="J217" s="53">
        <f t="shared" si="109"/>
        <v>1822.2</v>
      </c>
      <c r="K217" s="53">
        <f t="shared" si="109"/>
        <v>1822.2</v>
      </c>
      <c r="L217" s="53">
        <f t="shared" si="109"/>
        <v>0</v>
      </c>
    </row>
    <row r="218" spans="1:12" ht="15.75">
      <c r="A218" s="156" t="s">
        <v>102</v>
      </c>
      <c r="B218" s="51"/>
      <c r="C218" s="42" t="s">
        <v>156</v>
      </c>
      <c r="D218" s="42" t="s">
        <v>157</v>
      </c>
      <c r="E218" s="43" t="s">
        <v>69</v>
      </c>
      <c r="F218" s="50"/>
      <c r="G218" s="54">
        <f t="shared" si="109"/>
        <v>1752.1</v>
      </c>
      <c r="H218" s="54">
        <f t="shared" si="109"/>
        <v>1752.1</v>
      </c>
      <c r="I218" s="54">
        <f t="shared" si="109"/>
        <v>0</v>
      </c>
      <c r="J218" s="54">
        <f t="shared" si="109"/>
        <v>1822.2</v>
      </c>
      <c r="K218" s="54">
        <f t="shared" si="109"/>
        <v>1822.2</v>
      </c>
      <c r="L218" s="54">
        <f t="shared" si="109"/>
        <v>0</v>
      </c>
    </row>
    <row r="219" spans="1:12" ht="47.25">
      <c r="A219" s="155" t="s">
        <v>115</v>
      </c>
      <c r="B219" s="51"/>
      <c r="C219" s="42" t="s">
        <v>156</v>
      </c>
      <c r="D219" s="42" t="s">
        <v>157</v>
      </c>
      <c r="E219" s="43" t="s">
        <v>69</v>
      </c>
      <c r="F219" s="44" t="s">
        <v>198</v>
      </c>
      <c r="G219" s="54">
        <f t="shared" si="109"/>
        <v>1752.1</v>
      </c>
      <c r="H219" s="54">
        <f t="shared" si="109"/>
        <v>1752.1</v>
      </c>
      <c r="I219" s="54">
        <f t="shared" si="109"/>
        <v>0</v>
      </c>
      <c r="J219" s="54">
        <f t="shared" si="109"/>
        <v>1822.2</v>
      </c>
      <c r="K219" s="54">
        <f t="shared" si="109"/>
        <v>1822.2</v>
      </c>
      <c r="L219" s="54">
        <f t="shared" si="109"/>
        <v>0</v>
      </c>
    </row>
    <row r="220" spans="1:12" ht="15.75">
      <c r="A220" s="155" t="s">
        <v>193</v>
      </c>
      <c r="B220" s="51"/>
      <c r="C220" s="42" t="s">
        <v>156</v>
      </c>
      <c r="D220" s="42" t="s">
        <v>157</v>
      </c>
      <c r="E220" s="43" t="s">
        <v>69</v>
      </c>
      <c r="F220" s="44" t="s">
        <v>194</v>
      </c>
      <c r="G220" s="45">
        <v>1752.1</v>
      </c>
      <c r="H220" s="45">
        <v>1752.1</v>
      </c>
      <c r="I220" s="45">
        <f>G220-H220</f>
        <v>0</v>
      </c>
      <c r="J220" s="45">
        <v>1822.2</v>
      </c>
      <c r="K220" s="45">
        <v>1822.2</v>
      </c>
      <c r="L220" s="45">
        <f>J220-K220</f>
        <v>0</v>
      </c>
    </row>
    <row r="221" spans="1:12" ht="15.75">
      <c r="A221" s="157" t="s">
        <v>449</v>
      </c>
      <c r="B221" s="71"/>
      <c r="C221" s="37" t="s">
        <v>156</v>
      </c>
      <c r="D221" s="37" t="s">
        <v>157</v>
      </c>
      <c r="E221" s="38" t="s">
        <v>581</v>
      </c>
      <c r="F221" s="39"/>
      <c r="G221" s="40">
        <f aca="true" t="shared" si="110" ref="G221:L221">G222</f>
        <v>1803.1000000000001</v>
      </c>
      <c r="H221" s="40">
        <f t="shared" si="110"/>
        <v>1803.1000000000001</v>
      </c>
      <c r="I221" s="40">
        <f t="shared" si="110"/>
        <v>0</v>
      </c>
      <c r="J221" s="40">
        <f t="shared" si="110"/>
        <v>1859.7</v>
      </c>
      <c r="K221" s="40">
        <f t="shared" si="110"/>
        <v>1859.7</v>
      </c>
      <c r="L221" s="40">
        <f t="shared" si="110"/>
        <v>0</v>
      </c>
    </row>
    <row r="222" spans="1:12" ht="15.75">
      <c r="A222" s="156" t="s">
        <v>102</v>
      </c>
      <c r="B222" s="51"/>
      <c r="C222" s="42" t="s">
        <v>156</v>
      </c>
      <c r="D222" s="42" t="s">
        <v>157</v>
      </c>
      <c r="E222" s="43" t="s">
        <v>582</v>
      </c>
      <c r="F222" s="50"/>
      <c r="G222" s="54">
        <f aca="true" t="shared" si="111" ref="G222:L222">G223+G225</f>
        <v>1803.1000000000001</v>
      </c>
      <c r="H222" s="54">
        <f>H223+H225</f>
        <v>1803.1000000000001</v>
      </c>
      <c r="I222" s="54">
        <f t="shared" si="111"/>
        <v>0</v>
      </c>
      <c r="J222" s="54">
        <f t="shared" si="111"/>
        <v>1859.7</v>
      </c>
      <c r="K222" s="54">
        <f>K223+K225</f>
        <v>1859.7</v>
      </c>
      <c r="L222" s="54">
        <f t="shared" si="111"/>
        <v>0</v>
      </c>
    </row>
    <row r="223" spans="1:12" ht="47.25">
      <c r="A223" s="155" t="s">
        <v>115</v>
      </c>
      <c r="B223" s="51"/>
      <c r="C223" s="42" t="s">
        <v>156</v>
      </c>
      <c r="D223" s="42" t="s">
        <v>157</v>
      </c>
      <c r="E223" s="43" t="s">
        <v>582</v>
      </c>
      <c r="F223" s="44" t="s">
        <v>198</v>
      </c>
      <c r="G223" s="54">
        <f aca="true" t="shared" si="112" ref="G223:L223">G224</f>
        <v>1620.4</v>
      </c>
      <c r="H223" s="54">
        <f t="shared" si="112"/>
        <v>1620.4</v>
      </c>
      <c r="I223" s="54">
        <f t="shared" si="112"/>
        <v>0</v>
      </c>
      <c r="J223" s="54">
        <f t="shared" si="112"/>
        <v>1677</v>
      </c>
      <c r="K223" s="54">
        <f t="shared" si="112"/>
        <v>1677</v>
      </c>
      <c r="L223" s="54">
        <f t="shared" si="112"/>
        <v>0</v>
      </c>
    </row>
    <row r="224" spans="1:12" ht="15.75">
      <c r="A224" s="155" t="s">
        <v>193</v>
      </c>
      <c r="B224" s="51"/>
      <c r="C224" s="42" t="s">
        <v>156</v>
      </c>
      <c r="D224" s="42" t="s">
        <v>157</v>
      </c>
      <c r="E224" s="43" t="s">
        <v>582</v>
      </c>
      <c r="F224" s="44" t="s">
        <v>194</v>
      </c>
      <c r="G224" s="45">
        <v>1620.4</v>
      </c>
      <c r="H224" s="45">
        <v>1620.4</v>
      </c>
      <c r="I224" s="45">
        <f>G224-H224</f>
        <v>0</v>
      </c>
      <c r="J224" s="45">
        <v>1677</v>
      </c>
      <c r="K224" s="45">
        <v>1677</v>
      </c>
      <c r="L224" s="45">
        <f>J224-K224</f>
        <v>0</v>
      </c>
    </row>
    <row r="225" spans="1:12" ht="31.5">
      <c r="A225" s="155" t="s">
        <v>225</v>
      </c>
      <c r="B225" s="41"/>
      <c r="C225" s="42" t="s">
        <v>156</v>
      </c>
      <c r="D225" s="42" t="s">
        <v>157</v>
      </c>
      <c r="E225" s="43" t="s">
        <v>582</v>
      </c>
      <c r="F225" s="44" t="s">
        <v>188</v>
      </c>
      <c r="G225" s="45">
        <f aca="true" t="shared" si="113" ref="G225:L225">G226</f>
        <v>182.7</v>
      </c>
      <c r="H225" s="45">
        <f t="shared" si="113"/>
        <v>182.7</v>
      </c>
      <c r="I225" s="45">
        <f t="shared" si="113"/>
        <v>0</v>
      </c>
      <c r="J225" s="45">
        <f t="shared" si="113"/>
        <v>182.7</v>
      </c>
      <c r="K225" s="45">
        <f t="shared" si="113"/>
        <v>182.7</v>
      </c>
      <c r="L225" s="45">
        <f t="shared" si="113"/>
        <v>0</v>
      </c>
    </row>
    <row r="226" spans="1:12" ht="31.5">
      <c r="A226" s="139" t="s">
        <v>189</v>
      </c>
      <c r="B226" s="41"/>
      <c r="C226" s="42" t="s">
        <v>156</v>
      </c>
      <c r="D226" s="42" t="s">
        <v>157</v>
      </c>
      <c r="E226" s="43" t="s">
        <v>582</v>
      </c>
      <c r="F226" s="44" t="s">
        <v>187</v>
      </c>
      <c r="G226" s="45">
        <v>182.7</v>
      </c>
      <c r="H226" s="45">
        <v>182.7</v>
      </c>
      <c r="I226" s="45">
        <f>G226-H226</f>
        <v>0</v>
      </c>
      <c r="J226" s="45">
        <v>182.7</v>
      </c>
      <c r="K226" s="45">
        <v>182.7</v>
      </c>
      <c r="L226" s="45">
        <f>J226-K226</f>
        <v>0</v>
      </c>
    </row>
    <row r="227" spans="1:12" s="30" customFormat="1" ht="15.75">
      <c r="A227" s="152" t="s">
        <v>140</v>
      </c>
      <c r="B227" s="36"/>
      <c r="C227" s="37" t="s">
        <v>156</v>
      </c>
      <c r="D227" s="37" t="s">
        <v>122</v>
      </c>
      <c r="E227" s="38"/>
      <c r="F227" s="39"/>
      <c r="G227" s="40">
        <f aca="true" t="shared" si="114" ref="G227:L227">G229</f>
        <v>720</v>
      </c>
      <c r="H227" s="40">
        <f>H229</f>
        <v>720</v>
      </c>
      <c r="I227" s="40">
        <f t="shared" si="114"/>
        <v>0</v>
      </c>
      <c r="J227" s="40">
        <f t="shared" si="114"/>
        <v>720</v>
      </c>
      <c r="K227" s="40">
        <f>K229</f>
        <v>720</v>
      </c>
      <c r="L227" s="40">
        <f t="shared" si="114"/>
        <v>0</v>
      </c>
    </row>
    <row r="228" spans="1:12" s="30" customFormat="1" ht="31.5">
      <c r="A228" s="152" t="s">
        <v>450</v>
      </c>
      <c r="B228" s="36"/>
      <c r="C228" s="37" t="s">
        <v>156</v>
      </c>
      <c r="D228" s="37" t="s">
        <v>122</v>
      </c>
      <c r="E228" s="38" t="s">
        <v>67</v>
      </c>
      <c r="F228" s="39"/>
      <c r="G228" s="40">
        <f aca="true" t="shared" si="115" ref="G228:L230">G229</f>
        <v>720</v>
      </c>
      <c r="H228" s="40">
        <f t="shared" si="115"/>
        <v>720</v>
      </c>
      <c r="I228" s="40">
        <f t="shared" si="115"/>
        <v>0</v>
      </c>
      <c r="J228" s="40">
        <f t="shared" si="115"/>
        <v>720</v>
      </c>
      <c r="K228" s="40">
        <f t="shared" si="115"/>
        <v>720</v>
      </c>
      <c r="L228" s="40">
        <f t="shared" si="115"/>
        <v>0</v>
      </c>
    </row>
    <row r="229" spans="1:12" s="30" customFormat="1" ht="31.5">
      <c r="A229" s="156" t="s">
        <v>91</v>
      </c>
      <c r="B229" s="41"/>
      <c r="C229" s="42" t="s">
        <v>156</v>
      </c>
      <c r="D229" s="42" t="s">
        <v>122</v>
      </c>
      <c r="E229" s="43" t="s">
        <v>583</v>
      </c>
      <c r="F229" s="44"/>
      <c r="G229" s="45">
        <f t="shared" si="115"/>
        <v>720</v>
      </c>
      <c r="H229" s="45">
        <f t="shared" si="115"/>
        <v>720</v>
      </c>
      <c r="I229" s="45">
        <f t="shared" si="115"/>
        <v>0</v>
      </c>
      <c r="J229" s="45">
        <f t="shared" si="115"/>
        <v>720</v>
      </c>
      <c r="K229" s="45">
        <f t="shared" si="115"/>
        <v>720</v>
      </c>
      <c r="L229" s="45">
        <f t="shared" si="115"/>
        <v>0</v>
      </c>
    </row>
    <row r="230" spans="1:12" s="30" customFormat="1" ht="47.25">
      <c r="A230" s="155" t="s">
        <v>115</v>
      </c>
      <c r="B230" s="41"/>
      <c r="C230" s="42" t="s">
        <v>156</v>
      </c>
      <c r="D230" s="42" t="s">
        <v>122</v>
      </c>
      <c r="E230" s="43" t="s">
        <v>583</v>
      </c>
      <c r="F230" s="44" t="s">
        <v>198</v>
      </c>
      <c r="G230" s="45">
        <f t="shared" si="115"/>
        <v>720</v>
      </c>
      <c r="H230" s="45">
        <f t="shared" si="115"/>
        <v>720</v>
      </c>
      <c r="I230" s="45">
        <f t="shared" si="115"/>
        <v>0</v>
      </c>
      <c r="J230" s="45">
        <f t="shared" si="115"/>
        <v>720</v>
      </c>
      <c r="K230" s="45">
        <f t="shared" si="115"/>
        <v>720</v>
      </c>
      <c r="L230" s="45">
        <f t="shared" si="115"/>
        <v>0</v>
      </c>
    </row>
    <row r="231" spans="1:12" s="30" customFormat="1" ht="15.75">
      <c r="A231" s="155" t="s">
        <v>193</v>
      </c>
      <c r="B231" s="41"/>
      <c r="C231" s="42" t="s">
        <v>156</v>
      </c>
      <c r="D231" s="42" t="s">
        <v>122</v>
      </c>
      <c r="E231" s="43" t="s">
        <v>583</v>
      </c>
      <c r="F231" s="44" t="s">
        <v>194</v>
      </c>
      <c r="G231" s="45">
        <v>720</v>
      </c>
      <c r="H231" s="45">
        <v>720</v>
      </c>
      <c r="I231" s="45">
        <f>G231-H231</f>
        <v>0</v>
      </c>
      <c r="J231" s="45">
        <v>720</v>
      </c>
      <c r="K231" s="45">
        <v>720</v>
      </c>
      <c r="L231" s="45">
        <f>J231-K231</f>
        <v>0</v>
      </c>
    </row>
    <row r="232" spans="1:12" s="30" customFormat="1" ht="31.5">
      <c r="A232" s="195" t="s">
        <v>451</v>
      </c>
      <c r="B232" s="196" t="s">
        <v>174</v>
      </c>
      <c r="C232" s="201"/>
      <c r="D232" s="201"/>
      <c r="E232" s="202"/>
      <c r="F232" s="201"/>
      <c r="G232" s="200">
        <f aca="true" t="shared" si="116" ref="G232:L232">G233+G402</f>
        <v>802450.817</v>
      </c>
      <c r="H232" s="200">
        <f>H233+H402</f>
        <v>802450.817</v>
      </c>
      <c r="I232" s="200">
        <f t="shared" si="116"/>
        <v>0</v>
      </c>
      <c r="J232" s="200">
        <f t="shared" si="116"/>
        <v>808948.796</v>
      </c>
      <c r="K232" s="200">
        <f>K233+K402</f>
        <v>810915.196</v>
      </c>
      <c r="L232" s="200">
        <f t="shared" si="116"/>
        <v>-1966.4</v>
      </c>
    </row>
    <row r="233" spans="1:12" ht="15.75">
      <c r="A233" s="152" t="s">
        <v>166</v>
      </c>
      <c r="B233" s="46"/>
      <c r="C233" s="37" t="s">
        <v>129</v>
      </c>
      <c r="D233" s="42"/>
      <c r="E233" s="43"/>
      <c r="F233" s="44"/>
      <c r="G233" s="53">
        <f aca="true" t="shared" si="117" ref="G233:L233">G234+G274+G329+G367+G371</f>
        <v>773677.1170000001</v>
      </c>
      <c r="H233" s="53">
        <f>H234+H274+H329+H367+H371</f>
        <v>773677.1170000001</v>
      </c>
      <c r="I233" s="53">
        <f t="shared" si="117"/>
        <v>0</v>
      </c>
      <c r="J233" s="53">
        <f t="shared" si="117"/>
        <v>779747.308</v>
      </c>
      <c r="K233" s="53">
        <f>K234+K274+K329+K367+K371</f>
        <v>781713.708</v>
      </c>
      <c r="L233" s="53">
        <f t="shared" si="117"/>
        <v>-1966.4</v>
      </c>
    </row>
    <row r="234" spans="1:12" ht="15.75">
      <c r="A234" s="152" t="s">
        <v>150</v>
      </c>
      <c r="B234" s="46"/>
      <c r="C234" s="37" t="s">
        <v>129</v>
      </c>
      <c r="D234" s="37" t="s">
        <v>156</v>
      </c>
      <c r="E234" s="43"/>
      <c r="F234" s="44"/>
      <c r="G234" s="53">
        <f aca="true" t="shared" si="118" ref="G234:L234">G235+G270</f>
        <v>268317</v>
      </c>
      <c r="H234" s="53">
        <f>H235+H270</f>
        <v>268317</v>
      </c>
      <c r="I234" s="53">
        <f t="shared" si="118"/>
        <v>0</v>
      </c>
      <c r="J234" s="53">
        <f t="shared" si="118"/>
        <v>274897.7</v>
      </c>
      <c r="K234" s="53">
        <f>K235+K270</f>
        <v>275369.80000000005</v>
      </c>
      <c r="L234" s="53">
        <f t="shared" si="118"/>
        <v>-472.0999999999999</v>
      </c>
    </row>
    <row r="235" spans="1:12" ht="31.5">
      <c r="A235" s="152" t="s">
        <v>486</v>
      </c>
      <c r="B235" s="49"/>
      <c r="C235" s="37" t="s">
        <v>129</v>
      </c>
      <c r="D235" s="37" t="s">
        <v>156</v>
      </c>
      <c r="E235" s="38" t="s">
        <v>11</v>
      </c>
      <c r="F235" s="39"/>
      <c r="G235" s="53">
        <f aca="true" t="shared" si="119" ref="G235:L235">G236</f>
        <v>268117</v>
      </c>
      <c r="H235" s="53">
        <f t="shared" si="119"/>
        <v>268117</v>
      </c>
      <c r="I235" s="53">
        <f t="shared" si="119"/>
        <v>0</v>
      </c>
      <c r="J235" s="53">
        <f t="shared" si="119"/>
        <v>274697.7</v>
      </c>
      <c r="K235" s="53">
        <f t="shared" si="119"/>
        <v>275169.80000000005</v>
      </c>
      <c r="L235" s="53">
        <f t="shared" si="119"/>
        <v>-472.0999999999999</v>
      </c>
    </row>
    <row r="236" spans="1:12" ht="31.5">
      <c r="A236" s="152" t="s">
        <v>487</v>
      </c>
      <c r="B236" s="49"/>
      <c r="C236" s="37" t="s">
        <v>129</v>
      </c>
      <c r="D236" s="37" t="s">
        <v>156</v>
      </c>
      <c r="E236" s="38" t="s">
        <v>12</v>
      </c>
      <c r="F236" s="39"/>
      <c r="G236" s="53">
        <f aca="true" t="shared" si="120" ref="G236:L236">G237+G240+G243+G246+G249+G252+G255+G258+G261+G264+G267</f>
        <v>268117</v>
      </c>
      <c r="H236" s="53">
        <f>H237+H240+H243+H246+H249+H252+H255+H258+H261+H264+H267</f>
        <v>268117</v>
      </c>
      <c r="I236" s="53">
        <f t="shared" si="120"/>
        <v>0</v>
      </c>
      <c r="J236" s="53">
        <f t="shared" si="120"/>
        <v>274697.7</v>
      </c>
      <c r="K236" s="53">
        <f>K237+K240+K243+K246+K249+K252+K255+K258+K261+K264+K267</f>
        <v>275169.80000000005</v>
      </c>
      <c r="L236" s="53">
        <f t="shared" si="120"/>
        <v>-472.0999999999999</v>
      </c>
    </row>
    <row r="237" spans="1:12" ht="15.75">
      <c r="A237" s="168" t="s">
        <v>103</v>
      </c>
      <c r="B237" s="46"/>
      <c r="C237" s="42" t="s">
        <v>129</v>
      </c>
      <c r="D237" s="42" t="s">
        <v>156</v>
      </c>
      <c r="E237" s="43" t="s">
        <v>27</v>
      </c>
      <c r="F237" s="44"/>
      <c r="G237" s="54">
        <f aca="true" t="shared" si="121" ref="G237:L238">G238</f>
        <v>112568.1</v>
      </c>
      <c r="H237" s="54">
        <f t="shared" si="121"/>
        <v>112568.1</v>
      </c>
      <c r="I237" s="54">
        <f t="shared" si="121"/>
        <v>0</v>
      </c>
      <c r="J237" s="54">
        <f t="shared" si="121"/>
        <v>116744.5</v>
      </c>
      <c r="K237" s="54">
        <f t="shared" si="121"/>
        <v>116744.5</v>
      </c>
      <c r="L237" s="54">
        <f t="shared" si="121"/>
        <v>0</v>
      </c>
    </row>
    <row r="238" spans="1:12" ht="31.5">
      <c r="A238" s="163" t="s">
        <v>190</v>
      </c>
      <c r="B238" s="46"/>
      <c r="C238" s="42" t="s">
        <v>129</v>
      </c>
      <c r="D238" s="42" t="s">
        <v>156</v>
      </c>
      <c r="E238" s="43" t="s">
        <v>27</v>
      </c>
      <c r="F238" s="44" t="s">
        <v>178</v>
      </c>
      <c r="G238" s="54">
        <f t="shared" si="121"/>
        <v>112568.1</v>
      </c>
      <c r="H238" s="54">
        <f t="shared" si="121"/>
        <v>112568.1</v>
      </c>
      <c r="I238" s="54">
        <f t="shared" si="121"/>
        <v>0</v>
      </c>
      <c r="J238" s="54">
        <f t="shared" si="121"/>
        <v>116744.5</v>
      </c>
      <c r="K238" s="54">
        <f t="shared" si="121"/>
        <v>116744.5</v>
      </c>
      <c r="L238" s="54">
        <f t="shared" si="121"/>
        <v>0</v>
      </c>
    </row>
    <row r="239" spans="1:12" ht="15.75">
      <c r="A239" s="128" t="s">
        <v>191</v>
      </c>
      <c r="B239" s="46"/>
      <c r="C239" s="42" t="s">
        <v>129</v>
      </c>
      <c r="D239" s="42" t="s">
        <v>156</v>
      </c>
      <c r="E239" s="43" t="s">
        <v>27</v>
      </c>
      <c r="F239" s="44" t="s">
        <v>192</v>
      </c>
      <c r="G239" s="54">
        <v>112568.1</v>
      </c>
      <c r="H239" s="54">
        <v>112568.1</v>
      </c>
      <c r="I239" s="45">
        <f>G239-H239</f>
        <v>0</v>
      </c>
      <c r="J239" s="54">
        <v>116744.5</v>
      </c>
      <c r="K239" s="54">
        <v>116744.5</v>
      </c>
      <c r="L239" s="45">
        <f>J239-K239</f>
        <v>0</v>
      </c>
    </row>
    <row r="240" spans="1:12" ht="15.75">
      <c r="A240" s="139" t="s">
        <v>215</v>
      </c>
      <c r="B240" s="46"/>
      <c r="C240" s="42" t="s">
        <v>129</v>
      </c>
      <c r="D240" s="42" t="s">
        <v>156</v>
      </c>
      <c r="E240" s="43" t="s">
        <v>216</v>
      </c>
      <c r="F240" s="44"/>
      <c r="G240" s="54">
        <f aca="true" t="shared" si="122" ref="G240:L241">G241</f>
        <v>620</v>
      </c>
      <c r="H240" s="54">
        <f t="shared" si="122"/>
        <v>620</v>
      </c>
      <c r="I240" s="54">
        <f t="shared" si="122"/>
        <v>0</v>
      </c>
      <c r="J240" s="54">
        <f t="shared" si="122"/>
        <v>620</v>
      </c>
      <c r="K240" s="54">
        <f t="shared" si="122"/>
        <v>620</v>
      </c>
      <c r="L240" s="54">
        <f t="shared" si="122"/>
        <v>0</v>
      </c>
    </row>
    <row r="241" spans="1:12" ht="31.5">
      <c r="A241" s="163" t="s">
        <v>190</v>
      </c>
      <c r="B241" s="46"/>
      <c r="C241" s="42" t="s">
        <v>129</v>
      </c>
      <c r="D241" s="42" t="s">
        <v>156</v>
      </c>
      <c r="E241" s="43" t="s">
        <v>216</v>
      </c>
      <c r="F241" s="44" t="s">
        <v>178</v>
      </c>
      <c r="G241" s="54">
        <f t="shared" si="122"/>
        <v>620</v>
      </c>
      <c r="H241" s="54">
        <f t="shared" si="122"/>
        <v>620</v>
      </c>
      <c r="I241" s="54">
        <f t="shared" si="122"/>
        <v>0</v>
      </c>
      <c r="J241" s="54">
        <f t="shared" si="122"/>
        <v>620</v>
      </c>
      <c r="K241" s="54">
        <f t="shared" si="122"/>
        <v>620</v>
      </c>
      <c r="L241" s="54">
        <f t="shared" si="122"/>
        <v>0</v>
      </c>
    </row>
    <row r="242" spans="1:12" ht="15.75">
      <c r="A242" s="128" t="s">
        <v>191</v>
      </c>
      <c r="B242" s="46"/>
      <c r="C242" s="42" t="s">
        <v>129</v>
      </c>
      <c r="D242" s="42" t="s">
        <v>156</v>
      </c>
      <c r="E242" s="43" t="s">
        <v>216</v>
      </c>
      <c r="F242" s="44" t="s">
        <v>192</v>
      </c>
      <c r="G242" s="54">
        <v>620</v>
      </c>
      <c r="H242" s="54">
        <v>620</v>
      </c>
      <c r="I242" s="45">
        <f>G242-H242</f>
        <v>0</v>
      </c>
      <c r="J242" s="54">
        <v>620</v>
      </c>
      <c r="K242" s="54">
        <v>620</v>
      </c>
      <c r="L242" s="45">
        <f>J242-K242</f>
        <v>0</v>
      </c>
    </row>
    <row r="243" spans="1:12" ht="15.75">
      <c r="A243" s="153" t="s">
        <v>7</v>
      </c>
      <c r="B243" s="46"/>
      <c r="C243" s="42" t="s">
        <v>129</v>
      </c>
      <c r="D243" s="42" t="s">
        <v>156</v>
      </c>
      <c r="E243" s="44" t="s">
        <v>488</v>
      </c>
      <c r="F243" s="44"/>
      <c r="G243" s="54">
        <f aca="true" t="shared" si="123" ref="G243:L244">G244</f>
        <v>300</v>
      </c>
      <c r="H243" s="54">
        <f t="shared" si="123"/>
        <v>300</v>
      </c>
      <c r="I243" s="54">
        <f t="shared" si="123"/>
        <v>0</v>
      </c>
      <c r="J243" s="54">
        <f t="shared" si="123"/>
        <v>300</v>
      </c>
      <c r="K243" s="54">
        <f t="shared" si="123"/>
        <v>300</v>
      </c>
      <c r="L243" s="54">
        <f t="shared" si="123"/>
        <v>0</v>
      </c>
    </row>
    <row r="244" spans="1:12" ht="31.5">
      <c r="A244" s="163" t="s">
        <v>190</v>
      </c>
      <c r="B244" s="46"/>
      <c r="C244" s="42" t="s">
        <v>129</v>
      </c>
      <c r="D244" s="42" t="s">
        <v>156</v>
      </c>
      <c r="E244" s="44" t="s">
        <v>488</v>
      </c>
      <c r="F244" s="44" t="s">
        <v>178</v>
      </c>
      <c r="G244" s="54">
        <f t="shared" si="123"/>
        <v>300</v>
      </c>
      <c r="H244" s="54">
        <f t="shared" si="123"/>
        <v>300</v>
      </c>
      <c r="I244" s="54">
        <f t="shared" si="123"/>
        <v>0</v>
      </c>
      <c r="J244" s="54">
        <f t="shared" si="123"/>
        <v>300</v>
      </c>
      <c r="K244" s="54">
        <f t="shared" si="123"/>
        <v>300</v>
      </c>
      <c r="L244" s="54">
        <f t="shared" si="123"/>
        <v>0</v>
      </c>
    </row>
    <row r="245" spans="1:12" ht="15.75">
      <c r="A245" s="153" t="s">
        <v>191</v>
      </c>
      <c r="B245" s="46"/>
      <c r="C245" s="42" t="s">
        <v>129</v>
      </c>
      <c r="D245" s="42" t="s">
        <v>156</v>
      </c>
      <c r="E245" s="44" t="s">
        <v>488</v>
      </c>
      <c r="F245" s="44" t="s">
        <v>192</v>
      </c>
      <c r="G245" s="54">
        <v>300</v>
      </c>
      <c r="H245" s="54">
        <v>300</v>
      </c>
      <c r="I245" s="45">
        <f>G245-H245</f>
        <v>0</v>
      </c>
      <c r="J245" s="54">
        <v>300</v>
      </c>
      <c r="K245" s="54">
        <v>300</v>
      </c>
      <c r="L245" s="45">
        <f>J245-K245</f>
        <v>0</v>
      </c>
    </row>
    <row r="246" spans="1:12" ht="15.75">
      <c r="A246" s="139" t="s">
        <v>398</v>
      </c>
      <c r="B246" s="51"/>
      <c r="C246" s="42" t="s">
        <v>129</v>
      </c>
      <c r="D246" s="42" t="s">
        <v>156</v>
      </c>
      <c r="E246" s="43" t="s">
        <v>358</v>
      </c>
      <c r="F246" s="44"/>
      <c r="G246" s="54">
        <f aca="true" t="shared" si="124" ref="G246:L247">G247</f>
        <v>800</v>
      </c>
      <c r="H246" s="54">
        <f t="shared" si="124"/>
        <v>800</v>
      </c>
      <c r="I246" s="54">
        <f t="shared" si="124"/>
        <v>0</v>
      </c>
      <c r="J246" s="54">
        <f t="shared" si="124"/>
        <v>800</v>
      </c>
      <c r="K246" s="54">
        <f t="shared" si="124"/>
        <v>800</v>
      </c>
      <c r="L246" s="54">
        <f t="shared" si="124"/>
        <v>0</v>
      </c>
    </row>
    <row r="247" spans="1:12" ht="31.5">
      <c r="A247" s="163" t="s">
        <v>190</v>
      </c>
      <c r="B247" s="51"/>
      <c r="C247" s="42" t="s">
        <v>129</v>
      </c>
      <c r="D247" s="42" t="s">
        <v>156</v>
      </c>
      <c r="E247" s="43" t="s">
        <v>358</v>
      </c>
      <c r="F247" s="44" t="s">
        <v>178</v>
      </c>
      <c r="G247" s="54">
        <f t="shared" si="124"/>
        <v>800</v>
      </c>
      <c r="H247" s="54">
        <f t="shared" si="124"/>
        <v>800</v>
      </c>
      <c r="I247" s="54">
        <f t="shared" si="124"/>
        <v>0</v>
      </c>
      <c r="J247" s="54">
        <f t="shared" si="124"/>
        <v>800</v>
      </c>
      <c r="K247" s="54">
        <f t="shared" si="124"/>
        <v>800</v>
      </c>
      <c r="L247" s="54">
        <f t="shared" si="124"/>
        <v>0</v>
      </c>
    </row>
    <row r="248" spans="1:12" ht="15.75">
      <c r="A248" s="128" t="s">
        <v>191</v>
      </c>
      <c r="B248" s="51"/>
      <c r="C248" s="42" t="s">
        <v>129</v>
      </c>
      <c r="D248" s="42" t="s">
        <v>156</v>
      </c>
      <c r="E248" s="43" t="s">
        <v>358</v>
      </c>
      <c r="F248" s="44" t="s">
        <v>192</v>
      </c>
      <c r="G248" s="54">
        <v>800</v>
      </c>
      <c r="H248" s="54">
        <v>800</v>
      </c>
      <c r="I248" s="45">
        <f>G248-H248</f>
        <v>0</v>
      </c>
      <c r="J248" s="54">
        <v>800</v>
      </c>
      <c r="K248" s="54">
        <v>800</v>
      </c>
      <c r="L248" s="45">
        <f>J248-K248</f>
        <v>0</v>
      </c>
    </row>
    <row r="249" spans="1:12" ht="15.75">
      <c r="A249" s="139" t="s">
        <v>265</v>
      </c>
      <c r="B249" s="51"/>
      <c r="C249" s="42" t="s">
        <v>129</v>
      </c>
      <c r="D249" s="42" t="s">
        <v>156</v>
      </c>
      <c r="E249" s="43" t="s">
        <v>25</v>
      </c>
      <c r="F249" s="44"/>
      <c r="G249" s="54">
        <f aca="true" t="shared" si="125" ref="G249:L250">G250</f>
        <v>600</v>
      </c>
      <c r="H249" s="54">
        <f t="shared" si="125"/>
        <v>600</v>
      </c>
      <c r="I249" s="54">
        <f t="shared" si="125"/>
        <v>0</v>
      </c>
      <c r="J249" s="54">
        <f t="shared" si="125"/>
        <v>600</v>
      </c>
      <c r="K249" s="54">
        <f t="shared" si="125"/>
        <v>600</v>
      </c>
      <c r="L249" s="54">
        <f t="shared" si="125"/>
        <v>0</v>
      </c>
    </row>
    <row r="250" spans="1:12" ht="31.5">
      <c r="A250" s="163" t="s">
        <v>190</v>
      </c>
      <c r="B250" s="51"/>
      <c r="C250" s="42" t="s">
        <v>129</v>
      </c>
      <c r="D250" s="42" t="s">
        <v>156</v>
      </c>
      <c r="E250" s="43" t="s">
        <v>25</v>
      </c>
      <c r="F250" s="44" t="s">
        <v>178</v>
      </c>
      <c r="G250" s="54">
        <f t="shared" si="125"/>
        <v>600</v>
      </c>
      <c r="H250" s="54">
        <f t="shared" si="125"/>
        <v>600</v>
      </c>
      <c r="I250" s="54">
        <f t="shared" si="125"/>
        <v>0</v>
      </c>
      <c r="J250" s="54">
        <f t="shared" si="125"/>
        <v>600</v>
      </c>
      <c r="K250" s="54">
        <f t="shared" si="125"/>
        <v>600</v>
      </c>
      <c r="L250" s="54">
        <f t="shared" si="125"/>
        <v>0</v>
      </c>
    </row>
    <row r="251" spans="1:12" ht="15.75">
      <c r="A251" s="128" t="s">
        <v>191</v>
      </c>
      <c r="B251" s="51"/>
      <c r="C251" s="42" t="s">
        <v>129</v>
      </c>
      <c r="D251" s="42" t="s">
        <v>156</v>
      </c>
      <c r="E251" s="43" t="s">
        <v>25</v>
      </c>
      <c r="F251" s="44" t="s">
        <v>192</v>
      </c>
      <c r="G251" s="54">
        <v>600</v>
      </c>
      <c r="H251" s="54">
        <v>600</v>
      </c>
      <c r="I251" s="45">
        <f>G251-H251</f>
        <v>0</v>
      </c>
      <c r="J251" s="54">
        <v>600</v>
      </c>
      <c r="K251" s="54">
        <v>600</v>
      </c>
      <c r="L251" s="45">
        <f>J251-K251</f>
        <v>0</v>
      </c>
    </row>
    <row r="252" spans="1:12" ht="31.5">
      <c r="A252" s="139" t="s">
        <v>266</v>
      </c>
      <c r="B252" s="51"/>
      <c r="C252" s="42" t="s">
        <v>129</v>
      </c>
      <c r="D252" s="42" t="s">
        <v>156</v>
      </c>
      <c r="E252" s="43" t="s">
        <v>26</v>
      </c>
      <c r="F252" s="44"/>
      <c r="G252" s="54">
        <f aca="true" t="shared" si="126" ref="G252:L253">G253</f>
        <v>100</v>
      </c>
      <c r="H252" s="54">
        <f t="shared" si="126"/>
        <v>100</v>
      </c>
      <c r="I252" s="54">
        <f t="shared" si="126"/>
        <v>0</v>
      </c>
      <c r="J252" s="54">
        <f t="shared" si="126"/>
        <v>100</v>
      </c>
      <c r="K252" s="54">
        <f t="shared" si="126"/>
        <v>100</v>
      </c>
      <c r="L252" s="54">
        <f t="shared" si="126"/>
        <v>0</v>
      </c>
    </row>
    <row r="253" spans="1:12" s="14" customFormat="1" ht="31.5">
      <c r="A253" s="163" t="s">
        <v>190</v>
      </c>
      <c r="B253" s="51"/>
      <c r="C253" s="42" t="s">
        <v>129</v>
      </c>
      <c r="D253" s="42" t="s">
        <v>156</v>
      </c>
      <c r="E253" s="43" t="s">
        <v>26</v>
      </c>
      <c r="F253" s="44" t="s">
        <v>178</v>
      </c>
      <c r="G253" s="54">
        <f t="shared" si="126"/>
        <v>100</v>
      </c>
      <c r="H253" s="54">
        <f t="shared" si="126"/>
        <v>100</v>
      </c>
      <c r="I253" s="54">
        <f t="shared" si="126"/>
        <v>0</v>
      </c>
      <c r="J253" s="54">
        <f t="shared" si="126"/>
        <v>100</v>
      </c>
      <c r="K253" s="54">
        <f t="shared" si="126"/>
        <v>100</v>
      </c>
      <c r="L253" s="54">
        <f t="shared" si="126"/>
        <v>0</v>
      </c>
    </row>
    <row r="254" spans="1:12" s="14" customFormat="1" ht="15.75">
      <c r="A254" s="128" t="s">
        <v>191</v>
      </c>
      <c r="B254" s="51"/>
      <c r="C254" s="42" t="s">
        <v>129</v>
      </c>
      <c r="D254" s="42" t="s">
        <v>156</v>
      </c>
      <c r="E254" s="43" t="s">
        <v>26</v>
      </c>
      <c r="F254" s="44" t="s">
        <v>192</v>
      </c>
      <c r="G254" s="54">
        <v>100</v>
      </c>
      <c r="H254" s="54">
        <v>100</v>
      </c>
      <c r="I254" s="45">
        <f>G254-H254</f>
        <v>0</v>
      </c>
      <c r="J254" s="54">
        <v>100</v>
      </c>
      <c r="K254" s="54">
        <v>100</v>
      </c>
      <c r="L254" s="45">
        <f>J254-K254</f>
        <v>0</v>
      </c>
    </row>
    <row r="255" spans="1:12" s="16" customFormat="1" ht="15.75">
      <c r="A255" s="139" t="s">
        <v>267</v>
      </c>
      <c r="B255" s="51"/>
      <c r="C255" s="42" t="s">
        <v>129</v>
      </c>
      <c r="D255" s="42" t="s">
        <v>156</v>
      </c>
      <c r="E255" s="43" t="s">
        <v>403</v>
      </c>
      <c r="F255" s="44"/>
      <c r="G255" s="54">
        <f aca="true" t="shared" si="127" ref="G255:L256">G256</f>
        <v>870.6</v>
      </c>
      <c r="H255" s="54">
        <f t="shared" si="127"/>
        <v>870.6</v>
      </c>
      <c r="I255" s="54">
        <f t="shared" si="127"/>
        <v>0</v>
      </c>
      <c r="J255" s="54">
        <f t="shared" si="127"/>
        <v>870.6</v>
      </c>
      <c r="K255" s="54">
        <f t="shared" si="127"/>
        <v>870.6</v>
      </c>
      <c r="L255" s="54">
        <f t="shared" si="127"/>
        <v>0</v>
      </c>
    </row>
    <row r="256" spans="1:12" s="14" customFormat="1" ht="31.5">
      <c r="A256" s="163" t="s">
        <v>190</v>
      </c>
      <c r="B256" s="51"/>
      <c r="C256" s="42" t="s">
        <v>129</v>
      </c>
      <c r="D256" s="42" t="s">
        <v>156</v>
      </c>
      <c r="E256" s="43" t="s">
        <v>403</v>
      </c>
      <c r="F256" s="44" t="s">
        <v>178</v>
      </c>
      <c r="G256" s="54">
        <f t="shared" si="127"/>
        <v>870.6</v>
      </c>
      <c r="H256" s="54">
        <f t="shared" si="127"/>
        <v>870.6</v>
      </c>
      <c r="I256" s="54">
        <f t="shared" si="127"/>
        <v>0</v>
      </c>
      <c r="J256" s="54">
        <f t="shared" si="127"/>
        <v>870.6</v>
      </c>
      <c r="K256" s="54">
        <f t="shared" si="127"/>
        <v>870.6</v>
      </c>
      <c r="L256" s="54">
        <f t="shared" si="127"/>
        <v>0</v>
      </c>
    </row>
    <row r="257" spans="1:12" ht="15.75">
      <c r="A257" s="128" t="s">
        <v>191</v>
      </c>
      <c r="B257" s="51"/>
      <c r="C257" s="42" t="s">
        <v>129</v>
      </c>
      <c r="D257" s="42" t="s">
        <v>156</v>
      </c>
      <c r="E257" s="43" t="s">
        <v>403</v>
      </c>
      <c r="F257" s="44" t="s">
        <v>192</v>
      </c>
      <c r="G257" s="54">
        <v>870.6</v>
      </c>
      <c r="H257" s="54">
        <v>870.6</v>
      </c>
      <c r="I257" s="45">
        <f>G257-H257</f>
        <v>0</v>
      </c>
      <c r="J257" s="54">
        <v>870.6</v>
      </c>
      <c r="K257" s="54">
        <v>870.6</v>
      </c>
      <c r="L257" s="45">
        <f>J257-K257</f>
        <v>0</v>
      </c>
    </row>
    <row r="258" spans="1:12" ht="31.5">
      <c r="A258" s="139" t="s">
        <v>329</v>
      </c>
      <c r="B258" s="51"/>
      <c r="C258" s="42" t="s">
        <v>129</v>
      </c>
      <c r="D258" s="42" t="s">
        <v>156</v>
      </c>
      <c r="E258" s="43" t="s">
        <v>402</v>
      </c>
      <c r="F258" s="44"/>
      <c r="G258" s="54">
        <f aca="true" t="shared" si="128" ref="G258:L259">G259</f>
        <v>281.6</v>
      </c>
      <c r="H258" s="54">
        <f t="shared" si="128"/>
        <v>281.6</v>
      </c>
      <c r="I258" s="54">
        <f t="shared" si="128"/>
        <v>0</v>
      </c>
      <c r="J258" s="54">
        <f t="shared" si="128"/>
        <v>281.6</v>
      </c>
      <c r="K258" s="54">
        <f t="shared" si="128"/>
        <v>281.6</v>
      </c>
      <c r="L258" s="54">
        <f t="shared" si="128"/>
        <v>0</v>
      </c>
    </row>
    <row r="259" spans="1:12" ht="31.5">
      <c r="A259" s="163" t="s">
        <v>190</v>
      </c>
      <c r="B259" s="51"/>
      <c r="C259" s="42" t="s">
        <v>129</v>
      </c>
      <c r="D259" s="42" t="s">
        <v>156</v>
      </c>
      <c r="E259" s="43" t="s">
        <v>402</v>
      </c>
      <c r="F259" s="44" t="s">
        <v>178</v>
      </c>
      <c r="G259" s="54">
        <f t="shared" si="128"/>
        <v>281.6</v>
      </c>
      <c r="H259" s="54">
        <f t="shared" si="128"/>
        <v>281.6</v>
      </c>
      <c r="I259" s="54">
        <f t="shared" si="128"/>
        <v>0</v>
      </c>
      <c r="J259" s="54">
        <f t="shared" si="128"/>
        <v>281.6</v>
      </c>
      <c r="K259" s="54">
        <f t="shared" si="128"/>
        <v>281.6</v>
      </c>
      <c r="L259" s="54">
        <f t="shared" si="128"/>
        <v>0</v>
      </c>
    </row>
    <row r="260" spans="1:12" ht="15.75">
      <c r="A260" s="128" t="s">
        <v>191</v>
      </c>
      <c r="B260" s="51"/>
      <c r="C260" s="42" t="s">
        <v>129</v>
      </c>
      <c r="D260" s="42" t="s">
        <v>156</v>
      </c>
      <c r="E260" s="43" t="s">
        <v>402</v>
      </c>
      <c r="F260" s="44" t="s">
        <v>192</v>
      </c>
      <c r="G260" s="54">
        <v>281.6</v>
      </c>
      <c r="H260" s="54">
        <v>281.6</v>
      </c>
      <c r="I260" s="45">
        <f>G260-H260</f>
        <v>0</v>
      </c>
      <c r="J260" s="54">
        <v>281.6</v>
      </c>
      <c r="K260" s="54">
        <v>281.6</v>
      </c>
      <c r="L260" s="45">
        <f>J260-K260</f>
        <v>0</v>
      </c>
    </row>
    <row r="261" spans="1:12" ht="63">
      <c r="A261" s="169" t="s">
        <v>248</v>
      </c>
      <c r="B261" s="51"/>
      <c r="C261" s="42" t="s">
        <v>129</v>
      </c>
      <c r="D261" s="42" t="s">
        <v>156</v>
      </c>
      <c r="E261" s="43" t="s">
        <v>243</v>
      </c>
      <c r="F261" s="44"/>
      <c r="G261" s="54">
        <f aca="true" t="shared" si="129" ref="G261:L262">G262</f>
        <v>1331</v>
      </c>
      <c r="H261" s="54">
        <f t="shared" si="129"/>
        <v>1331</v>
      </c>
      <c r="I261" s="54">
        <f t="shared" si="129"/>
        <v>0</v>
      </c>
      <c r="J261" s="54">
        <f t="shared" si="129"/>
        <v>1080.4</v>
      </c>
      <c r="K261" s="54">
        <f t="shared" si="129"/>
        <v>1552.5</v>
      </c>
      <c r="L261" s="54">
        <f t="shared" si="129"/>
        <v>-472.0999999999999</v>
      </c>
    </row>
    <row r="262" spans="1:12" ht="31.5">
      <c r="A262" s="163" t="s">
        <v>190</v>
      </c>
      <c r="B262" s="51"/>
      <c r="C262" s="42" t="s">
        <v>129</v>
      </c>
      <c r="D262" s="42" t="s">
        <v>156</v>
      </c>
      <c r="E262" s="43" t="s">
        <v>243</v>
      </c>
      <c r="F262" s="44" t="s">
        <v>178</v>
      </c>
      <c r="G262" s="54">
        <f t="shared" si="129"/>
        <v>1331</v>
      </c>
      <c r="H262" s="54">
        <f t="shared" si="129"/>
        <v>1331</v>
      </c>
      <c r="I262" s="54">
        <f t="shared" si="129"/>
        <v>0</v>
      </c>
      <c r="J262" s="54">
        <f t="shared" si="129"/>
        <v>1080.4</v>
      </c>
      <c r="K262" s="54">
        <f t="shared" si="129"/>
        <v>1552.5</v>
      </c>
      <c r="L262" s="54">
        <f t="shared" si="129"/>
        <v>-472.0999999999999</v>
      </c>
    </row>
    <row r="263" spans="1:12" s="30" customFormat="1" ht="15.75">
      <c r="A263" s="128" t="s">
        <v>191</v>
      </c>
      <c r="B263" s="51"/>
      <c r="C263" s="42" t="s">
        <v>129</v>
      </c>
      <c r="D263" s="42" t="s">
        <v>156</v>
      </c>
      <c r="E263" s="43" t="s">
        <v>243</v>
      </c>
      <c r="F263" s="44" t="s">
        <v>192</v>
      </c>
      <c r="G263" s="54">
        <f>1430.2-99.2</f>
        <v>1331</v>
      </c>
      <c r="H263" s="54">
        <f>1430.2-99.2</f>
        <v>1331</v>
      </c>
      <c r="I263" s="45">
        <f>G263-H263</f>
        <v>0</v>
      </c>
      <c r="J263" s="54">
        <f>1627.3-74.8-472.1</f>
        <v>1080.4</v>
      </c>
      <c r="K263" s="54">
        <f>1627.3-74.8</f>
        <v>1552.5</v>
      </c>
      <c r="L263" s="45">
        <f>J263-K263</f>
        <v>-472.0999999999999</v>
      </c>
    </row>
    <row r="264" spans="1:12" s="30" customFormat="1" ht="15.75">
      <c r="A264" s="11" t="s">
        <v>271</v>
      </c>
      <c r="B264" s="46"/>
      <c r="C264" s="42" t="s">
        <v>129</v>
      </c>
      <c r="D264" s="42" t="s">
        <v>156</v>
      </c>
      <c r="E264" s="43" t="s">
        <v>78</v>
      </c>
      <c r="F264" s="44"/>
      <c r="G264" s="45">
        <f aca="true" t="shared" si="130" ref="G264:L265">G265</f>
        <v>150595.7</v>
      </c>
      <c r="H264" s="45">
        <f t="shared" si="130"/>
        <v>150595.7</v>
      </c>
      <c r="I264" s="45">
        <f t="shared" si="130"/>
        <v>0</v>
      </c>
      <c r="J264" s="45">
        <f t="shared" si="130"/>
        <v>153250.6</v>
      </c>
      <c r="K264" s="45">
        <f t="shared" si="130"/>
        <v>153250.6</v>
      </c>
      <c r="L264" s="45">
        <f t="shared" si="130"/>
        <v>0</v>
      </c>
    </row>
    <row r="265" spans="1:12" s="30" customFormat="1" ht="31.5">
      <c r="A265" s="163" t="s">
        <v>190</v>
      </c>
      <c r="B265" s="46"/>
      <c r="C265" s="42" t="s">
        <v>176</v>
      </c>
      <c r="D265" s="42" t="s">
        <v>156</v>
      </c>
      <c r="E265" s="43" t="s">
        <v>78</v>
      </c>
      <c r="F265" s="44" t="s">
        <v>178</v>
      </c>
      <c r="G265" s="54">
        <f t="shared" si="130"/>
        <v>150595.7</v>
      </c>
      <c r="H265" s="54">
        <f t="shared" si="130"/>
        <v>150595.7</v>
      </c>
      <c r="I265" s="54">
        <f t="shared" si="130"/>
        <v>0</v>
      </c>
      <c r="J265" s="54">
        <f t="shared" si="130"/>
        <v>153250.6</v>
      </c>
      <c r="K265" s="54">
        <f t="shared" si="130"/>
        <v>153250.6</v>
      </c>
      <c r="L265" s="54">
        <f t="shared" si="130"/>
        <v>0</v>
      </c>
    </row>
    <row r="266" spans="1:12" s="30" customFormat="1" ht="15.75">
      <c r="A266" s="128" t="s">
        <v>191</v>
      </c>
      <c r="B266" s="46"/>
      <c r="C266" s="42" t="s">
        <v>129</v>
      </c>
      <c r="D266" s="42" t="s">
        <v>156</v>
      </c>
      <c r="E266" s="43" t="s">
        <v>78</v>
      </c>
      <c r="F266" s="44" t="s">
        <v>192</v>
      </c>
      <c r="G266" s="54">
        <v>150595.7</v>
      </c>
      <c r="H266" s="54">
        <v>150595.7</v>
      </c>
      <c r="I266" s="45">
        <f>G266-H266</f>
        <v>0</v>
      </c>
      <c r="J266" s="54">
        <v>153250.6</v>
      </c>
      <c r="K266" s="54">
        <v>153250.6</v>
      </c>
      <c r="L266" s="45">
        <f>J266-K266</f>
        <v>0</v>
      </c>
    </row>
    <row r="267" spans="1:12" s="30" customFormat="1" ht="78.75">
      <c r="A267" s="153" t="s">
        <v>489</v>
      </c>
      <c r="B267" s="46"/>
      <c r="C267" s="42" t="s">
        <v>129</v>
      </c>
      <c r="D267" s="42" t="s">
        <v>156</v>
      </c>
      <c r="E267" s="43" t="s">
        <v>399</v>
      </c>
      <c r="F267" s="44"/>
      <c r="G267" s="54">
        <f aca="true" t="shared" si="131" ref="G267:L268">G268</f>
        <v>50</v>
      </c>
      <c r="H267" s="54">
        <f t="shared" si="131"/>
        <v>50</v>
      </c>
      <c r="I267" s="54">
        <f t="shared" si="131"/>
        <v>0</v>
      </c>
      <c r="J267" s="54">
        <f t="shared" si="131"/>
        <v>50</v>
      </c>
      <c r="K267" s="54">
        <f t="shared" si="131"/>
        <v>50</v>
      </c>
      <c r="L267" s="54">
        <f t="shared" si="131"/>
        <v>0</v>
      </c>
    </row>
    <row r="268" spans="1:12" s="30" customFormat="1" ht="31.5">
      <c r="A268" s="163" t="s">
        <v>190</v>
      </c>
      <c r="B268" s="46"/>
      <c r="C268" s="42" t="s">
        <v>176</v>
      </c>
      <c r="D268" s="42" t="s">
        <v>156</v>
      </c>
      <c r="E268" s="43" t="s">
        <v>399</v>
      </c>
      <c r="F268" s="44" t="s">
        <v>178</v>
      </c>
      <c r="G268" s="54">
        <f t="shared" si="131"/>
        <v>50</v>
      </c>
      <c r="H268" s="54">
        <f t="shared" si="131"/>
        <v>50</v>
      </c>
      <c r="I268" s="54">
        <f t="shared" si="131"/>
        <v>0</v>
      </c>
      <c r="J268" s="54">
        <f t="shared" si="131"/>
        <v>50</v>
      </c>
      <c r="K268" s="54">
        <f t="shared" si="131"/>
        <v>50</v>
      </c>
      <c r="L268" s="54">
        <f t="shared" si="131"/>
        <v>0</v>
      </c>
    </row>
    <row r="269" spans="1:12" s="30" customFormat="1" ht="15.75">
      <c r="A269" s="153" t="s">
        <v>191</v>
      </c>
      <c r="B269" s="46"/>
      <c r="C269" s="42" t="s">
        <v>129</v>
      </c>
      <c r="D269" s="42" t="s">
        <v>156</v>
      </c>
      <c r="E269" s="43" t="s">
        <v>399</v>
      </c>
      <c r="F269" s="44" t="s">
        <v>192</v>
      </c>
      <c r="G269" s="54">
        <v>50</v>
      </c>
      <c r="H269" s="54">
        <v>50</v>
      </c>
      <c r="I269" s="45">
        <f>G269-H269</f>
        <v>0</v>
      </c>
      <c r="J269" s="54">
        <v>50</v>
      </c>
      <c r="K269" s="54">
        <v>50</v>
      </c>
      <c r="L269" s="45">
        <f>J269-K269</f>
        <v>0</v>
      </c>
    </row>
    <row r="270" spans="1:12" s="30" customFormat="1" ht="31.5">
      <c r="A270" s="152" t="s">
        <v>490</v>
      </c>
      <c r="B270" s="49"/>
      <c r="C270" s="37" t="s">
        <v>129</v>
      </c>
      <c r="D270" s="37" t="s">
        <v>156</v>
      </c>
      <c r="E270" s="38" t="s">
        <v>80</v>
      </c>
      <c r="F270" s="39"/>
      <c r="G270" s="40">
        <f aca="true" t="shared" si="132" ref="G270:L272">G271</f>
        <v>200</v>
      </c>
      <c r="H270" s="40">
        <f t="shared" si="132"/>
        <v>200</v>
      </c>
      <c r="I270" s="40">
        <f t="shared" si="132"/>
        <v>0</v>
      </c>
      <c r="J270" s="40">
        <f t="shared" si="132"/>
        <v>200</v>
      </c>
      <c r="K270" s="40">
        <f t="shared" si="132"/>
        <v>200</v>
      </c>
      <c r="L270" s="40">
        <f t="shared" si="132"/>
        <v>0</v>
      </c>
    </row>
    <row r="271" spans="1:12" s="30" customFormat="1" ht="15.75">
      <c r="A271" s="168" t="s">
        <v>491</v>
      </c>
      <c r="B271" s="51"/>
      <c r="C271" s="42" t="s">
        <v>129</v>
      </c>
      <c r="D271" s="42" t="s">
        <v>156</v>
      </c>
      <c r="E271" s="43" t="s">
        <v>81</v>
      </c>
      <c r="F271" s="44"/>
      <c r="G271" s="45">
        <f t="shared" si="132"/>
        <v>200</v>
      </c>
      <c r="H271" s="45">
        <f t="shared" si="132"/>
        <v>200</v>
      </c>
      <c r="I271" s="45">
        <f t="shared" si="132"/>
        <v>0</v>
      </c>
      <c r="J271" s="45">
        <f t="shared" si="132"/>
        <v>200</v>
      </c>
      <c r="K271" s="45">
        <f t="shared" si="132"/>
        <v>200</v>
      </c>
      <c r="L271" s="45">
        <f t="shared" si="132"/>
        <v>0</v>
      </c>
    </row>
    <row r="272" spans="1:12" s="30" customFormat="1" ht="31.5">
      <c r="A272" s="163" t="s">
        <v>190</v>
      </c>
      <c r="B272" s="51"/>
      <c r="C272" s="42" t="s">
        <v>129</v>
      </c>
      <c r="D272" s="42" t="s">
        <v>156</v>
      </c>
      <c r="E272" s="43" t="s">
        <v>81</v>
      </c>
      <c r="F272" s="44" t="s">
        <v>178</v>
      </c>
      <c r="G272" s="45">
        <f t="shared" si="132"/>
        <v>200</v>
      </c>
      <c r="H272" s="45">
        <f t="shared" si="132"/>
        <v>200</v>
      </c>
      <c r="I272" s="45">
        <f t="shared" si="132"/>
        <v>0</v>
      </c>
      <c r="J272" s="45">
        <f t="shared" si="132"/>
        <v>200</v>
      </c>
      <c r="K272" s="45">
        <f t="shared" si="132"/>
        <v>200</v>
      </c>
      <c r="L272" s="45">
        <f t="shared" si="132"/>
        <v>0</v>
      </c>
    </row>
    <row r="273" spans="1:12" s="30" customFormat="1" ht="15.75">
      <c r="A273" s="128" t="s">
        <v>191</v>
      </c>
      <c r="B273" s="51"/>
      <c r="C273" s="42" t="s">
        <v>129</v>
      </c>
      <c r="D273" s="42" t="s">
        <v>156</v>
      </c>
      <c r="E273" s="43" t="s">
        <v>81</v>
      </c>
      <c r="F273" s="44" t="s">
        <v>192</v>
      </c>
      <c r="G273" s="45">
        <v>200</v>
      </c>
      <c r="H273" s="45">
        <v>200</v>
      </c>
      <c r="I273" s="45">
        <f>G273-H273</f>
        <v>0</v>
      </c>
      <c r="J273" s="45">
        <v>200</v>
      </c>
      <c r="K273" s="45">
        <v>200</v>
      </c>
      <c r="L273" s="45">
        <f>J273-K273</f>
        <v>0</v>
      </c>
    </row>
    <row r="274" spans="1:12" s="30" customFormat="1" ht="15.75">
      <c r="A274" s="152" t="s">
        <v>167</v>
      </c>
      <c r="B274" s="42"/>
      <c r="C274" s="37" t="s">
        <v>129</v>
      </c>
      <c r="D274" s="37" t="s">
        <v>171</v>
      </c>
      <c r="E274" s="43"/>
      <c r="F274" s="44"/>
      <c r="G274" s="40">
        <f aca="true" t="shared" si="133" ref="G274:L274">G275+G325</f>
        <v>450810.617</v>
      </c>
      <c r="H274" s="40">
        <f>H275+H325</f>
        <v>450810.617</v>
      </c>
      <c r="I274" s="40">
        <f t="shared" si="133"/>
        <v>0</v>
      </c>
      <c r="J274" s="40">
        <f t="shared" si="133"/>
        <v>448748.942</v>
      </c>
      <c r="K274" s="40">
        <f>K275+K325</f>
        <v>450243.24199999997</v>
      </c>
      <c r="L274" s="40">
        <f t="shared" si="133"/>
        <v>-1494.3000000000002</v>
      </c>
    </row>
    <row r="275" spans="1:12" s="30" customFormat="1" ht="31.5">
      <c r="A275" s="152" t="s">
        <v>486</v>
      </c>
      <c r="B275" s="37"/>
      <c r="C275" s="37" t="s">
        <v>129</v>
      </c>
      <c r="D275" s="37" t="s">
        <v>171</v>
      </c>
      <c r="E275" s="38" t="s">
        <v>11</v>
      </c>
      <c r="F275" s="39"/>
      <c r="G275" s="40">
        <f aca="true" t="shared" si="134" ref="G275:L275">G276</f>
        <v>450560.617</v>
      </c>
      <c r="H275" s="40">
        <f t="shared" si="134"/>
        <v>450560.617</v>
      </c>
      <c r="I275" s="40">
        <f t="shared" si="134"/>
        <v>0</v>
      </c>
      <c r="J275" s="40">
        <f t="shared" si="134"/>
        <v>448498.942</v>
      </c>
      <c r="K275" s="40">
        <f t="shared" si="134"/>
        <v>449993.24199999997</v>
      </c>
      <c r="L275" s="40">
        <f t="shared" si="134"/>
        <v>-1494.3000000000002</v>
      </c>
    </row>
    <row r="276" spans="1:12" s="30" customFormat="1" ht="31.5">
      <c r="A276" s="152" t="s">
        <v>492</v>
      </c>
      <c r="B276" s="37"/>
      <c r="C276" s="37" t="s">
        <v>129</v>
      </c>
      <c r="D276" s="37" t="s">
        <v>171</v>
      </c>
      <c r="E276" s="38" t="s">
        <v>28</v>
      </c>
      <c r="F276" s="39"/>
      <c r="G276" s="40">
        <f aca="true" t="shared" si="135" ref="G276:L276">G277+G280+G283+G286+G289+G292+G298+G301+G307+G310+G313+G316+G319+G322+G304</f>
        <v>450560.617</v>
      </c>
      <c r="H276" s="40">
        <f>H277+H280+H283+H286+H289+H292+H298+H301+H307+H310+H313+H316+H319+H322+H304</f>
        <v>450560.617</v>
      </c>
      <c r="I276" s="40">
        <f t="shared" si="135"/>
        <v>0</v>
      </c>
      <c r="J276" s="40">
        <f t="shared" si="135"/>
        <v>448498.942</v>
      </c>
      <c r="K276" s="40">
        <f>K277+K280+K283+K286+K289+K292+K298+K301+K307+K310+K313+K316+K319+K322+K304</f>
        <v>449993.24199999997</v>
      </c>
      <c r="L276" s="40">
        <f t="shared" si="135"/>
        <v>-1494.3000000000002</v>
      </c>
    </row>
    <row r="277" spans="1:12" s="30" customFormat="1" ht="15.75">
      <c r="A277" s="168" t="s">
        <v>103</v>
      </c>
      <c r="B277" s="46"/>
      <c r="C277" s="42" t="s">
        <v>129</v>
      </c>
      <c r="D277" s="42" t="s">
        <v>171</v>
      </c>
      <c r="E277" s="43" t="s">
        <v>29</v>
      </c>
      <c r="F277" s="44"/>
      <c r="G277" s="54">
        <f aca="true" t="shared" si="136" ref="G277:L278">G278</f>
        <v>142662.7</v>
      </c>
      <c r="H277" s="54">
        <f t="shared" si="136"/>
        <v>142662.7</v>
      </c>
      <c r="I277" s="54">
        <f t="shared" si="136"/>
        <v>0</v>
      </c>
      <c r="J277" s="54">
        <f t="shared" si="136"/>
        <v>147486.2</v>
      </c>
      <c r="K277" s="54">
        <f t="shared" si="136"/>
        <v>147486.2</v>
      </c>
      <c r="L277" s="54">
        <f t="shared" si="136"/>
        <v>0</v>
      </c>
    </row>
    <row r="278" spans="1:12" s="30" customFormat="1" ht="31.5">
      <c r="A278" s="163" t="s">
        <v>190</v>
      </c>
      <c r="B278" s="46"/>
      <c r="C278" s="42" t="s">
        <v>129</v>
      </c>
      <c r="D278" s="42" t="s">
        <v>171</v>
      </c>
      <c r="E278" s="43" t="s">
        <v>29</v>
      </c>
      <c r="F278" s="44" t="s">
        <v>178</v>
      </c>
      <c r="G278" s="45">
        <f t="shared" si="136"/>
        <v>142662.7</v>
      </c>
      <c r="H278" s="45">
        <f t="shared" si="136"/>
        <v>142662.7</v>
      </c>
      <c r="I278" s="45">
        <f t="shared" si="136"/>
        <v>0</v>
      </c>
      <c r="J278" s="45">
        <f t="shared" si="136"/>
        <v>147486.2</v>
      </c>
      <c r="K278" s="45">
        <f t="shared" si="136"/>
        <v>147486.2</v>
      </c>
      <c r="L278" s="45">
        <f t="shared" si="136"/>
        <v>0</v>
      </c>
    </row>
    <row r="279" spans="1:12" s="30" customFormat="1" ht="15.75">
      <c r="A279" s="128" t="s">
        <v>191</v>
      </c>
      <c r="B279" s="46"/>
      <c r="C279" s="42" t="s">
        <v>129</v>
      </c>
      <c r="D279" s="42" t="s">
        <v>171</v>
      </c>
      <c r="E279" s="43" t="s">
        <v>29</v>
      </c>
      <c r="F279" s="44" t="s">
        <v>192</v>
      </c>
      <c r="G279" s="45">
        <v>142662.7</v>
      </c>
      <c r="H279" s="45">
        <v>142662.7</v>
      </c>
      <c r="I279" s="45">
        <f>G279-H279</f>
        <v>0</v>
      </c>
      <c r="J279" s="45">
        <v>147486.2</v>
      </c>
      <c r="K279" s="45">
        <v>147486.2</v>
      </c>
      <c r="L279" s="45">
        <f>J279-K279</f>
        <v>0</v>
      </c>
    </row>
    <row r="280" spans="1:12" s="30" customFormat="1" ht="15.75">
      <c r="A280" s="139" t="s">
        <v>215</v>
      </c>
      <c r="B280" s="46"/>
      <c r="C280" s="42" t="s">
        <v>129</v>
      </c>
      <c r="D280" s="42" t="s">
        <v>171</v>
      </c>
      <c r="E280" s="43" t="s">
        <v>221</v>
      </c>
      <c r="F280" s="44"/>
      <c r="G280" s="45">
        <f aca="true" t="shared" si="137" ref="G280:L281">G281</f>
        <v>1000</v>
      </c>
      <c r="H280" s="45">
        <f t="shared" si="137"/>
        <v>1000</v>
      </c>
      <c r="I280" s="45">
        <f t="shared" si="137"/>
        <v>0</v>
      </c>
      <c r="J280" s="45">
        <f t="shared" si="137"/>
        <v>1000</v>
      </c>
      <c r="K280" s="45">
        <f t="shared" si="137"/>
        <v>1000</v>
      </c>
      <c r="L280" s="45">
        <f t="shared" si="137"/>
        <v>0</v>
      </c>
    </row>
    <row r="281" spans="1:12" s="30" customFormat="1" ht="31.5">
      <c r="A281" s="163" t="s">
        <v>190</v>
      </c>
      <c r="B281" s="46"/>
      <c r="C281" s="42" t="s">
        <v>129</v>
      </c>
      <c r="D281" s="42" t="s">
        <v>171</v>
      </c>
      <c r="E281" s="43" t="s">
        <v>221</v>
      </c>
      <c r="F281" s="44" t="s">
        <v>178</v>
      </c>
      <c r="G281" s="45">
        <f t="shared" si="137"/>
        <v>1000</v>
      </c>
      <c r="H281" s="45">
        <f t="shared" si="137"/>
        <v>1000</v>
      </c>
      <c r="I281" s="45">
        <f t="shared" si="137"/>
        <v>0</v>
      </c>
      <c r="J281" s="45">
        <f t="shared" si="137"/>
        <v>1000</v>
      </c>
      <c r="K281" s="45">
        <f t="shared" si="137"/>
        <v>1000</v>
      </c>
      <c r="L281" s="45">
        <f t="shared" si="137"/>
        <v>0</v>
      </c>
    </row>
    <row r="282" spans="1:12" s="30" customFormat="1" ht="15.75">
      <c r="A282" s="128" t="s">
        <v>191</v>
      </c>
      <c r="B282" s="46"/>
      <c r="C282" s="42" t="s">
        <v>129</v>
      </c>
      <c r="D282" s="42" t="s">
        <v>171</v>
      </c>
      <c r="E282" s="43" t="s">
        <v>221</v>
      </c>
      <c r="F282" s="44" t="s">
        <v>192</v>
      </c>
      <c r="G282" s="45">
        <v>1000</v>
      </c>
      <c r="H282" s="45">
        <v>1000</v>
      </c>
      <c r="I282" s="45">
        <f>G282-H282</f>
        <v>0</v>
      </c>
      <c r="J282" s="45">
        <v>1000</v>
      </c>
      <c r="K282" s="45">
        <v>1000</v>
      </c>
      <c r="L282" s="45">
        <f>J282-K282</f>
        <v>0</v>
      </c>
    </row>
    <row r="283" spans="1:12" s="30" customFormat="1" ht="31.5">
      <c r="A283" s="170" t="s">
        <v>578</v>
      </c>
      <c r="B283" s="46"/>
      <c r="C283" s="42" t="s">
        <v>129</v>
      </c>
      <c r="D283" s="42" t="s">
        <v>171</v>
      </c>
      <c r="E283" s="44" t="s">
        <v>493</v>
      </c>
      <c r="F283" s="44"/>
      <c r="G283" s="45">
        <f aca="true" t="shared" si="138" ref="G283:L284">G284</f>
        <v>2000</v>
      </c>
      <c r="H283" s="45">
        <f t="shared" si="138"/>
        <v>2000</v>
      </c>
      <c r="I283" s="45">
        <f t="shared" si="138"/>
        <v>0</v>
      </c>
      <c r="J283" s="45">
        <f t="shared" si="138"/>
        <v>2000</v>
      </c>
      <c r="K283" s="45">
        <f t="shared" si="138"/>
        <v>2000</v>
      </c>
      <c r="L283" s="45">
        <f t="shared" si="138"/>
        <v>0</v>
      </c>
    </row>
    <row r="284" spans="1:12" s="30" customFormat="1" ht="31.5">
      <c r="A284" s="163" t="s">
        <v>190</v>
      </c>
      <c r="B284" s="46"/>
      <c r="C284" s="42" t="s">
        <v>129</v>
      </c>
      <c r="D284" s="42" t="s">
        <v>171</v>
      </c>
      <c r="E284" s="44" t="s">
        <v>493</v>
      </c>
      <c r="F284" s="44" t="s">
        <v>178</v>
      </c>
      <c r="G284" s="45">
        <f t="shared" si="138"/>
        <v>2000</v>
      </c>
      <c r="H284" s="45">
        <f t="shared" si="138"/>
        <v>2000</v>
      </c>
      <c r="I284" s="45">
        <f t="shared" si="138"/>
        <v>0</v>
      </c>
      <c r="J284" s="45">
        <f t="shared" si="138"/>
        <v>2000</v>
      </c>
      <c r="K284" s="45">
        <f t="shared" si="138"/>
        <v>2000</v>
      </c>
      <c r="L284" s="45">
        <f t="shared" si="138"/>
        <v>0</v>
      </c>
    </row>
    <row r="285" spans="1:12" s="30" customFormat="1" ht="15.75">
      <c r="A285" s="128" t="s">
        <v>191</v>
      </c>
      <c r="B285" s="46"/>
      <c r="C285" s="42" t="s">
        <v>129</v>
      </c>
      <c r="D285" s="42" t="s">
        <v>171</v>
      </c>
      <c r="E285" s="44" t="s">
        <v>493</v>
      </c>
      <c r="F285" s="44" t="s">
        <v>192</v>
      </c>
      <c r="G285" s="45">
        <v>2000</v>
      </c>
      <c r="H285" s="45">
        <v>2000</v>
      </c>
      <c r="I285" s="45">
        <f>G285-H285</f>
        <v>0</v>
      </c>
      <c r="J285" s="45">
        <v>2000</v>
      </c>
      <c r="K285" s="45">
        <v>2000</v>
      </c>
      <c r="L285" s="45">
        <f>J285-K285</f>
        <v>0</v>
      </c>
    </row>
    <row r="286" spans="1:12" s="30" customFormat="1" ht="15.75">
      <c r="A286" s="139" t="s">
        <v>330</v>
      </c>
      <c r="B286" s="51"/>
      <c r="C286" s="42" t="s">
        <v>129</v>
      </c>
      <c r="D286" s="42" t="s">
        <v>171</v>
      </c>
      <c r="E286" s="43" t="s">
        <v>289</v>
      </c>
      <c r="F286" s="44"/>
      <c r="G286" s="45">
        <f aca="true" t="shared" si="139" ref="G286:L287">G287</f>
        <v>8000</v>
      </c>
      <c r="H286" s="45">
        <f t="shared" si="139"/>
        <v>8000</v>
      </c>
      <c r="I286" s="45">
        <f t="shared" si="139"/>
        <v>0</v>
      </c>
      <c r="J286" s="45">
        <f t="shared" si="139"/>
        <v>0</v>
      </c>
      <c r="K286" s="45">
        <f t="shared" si="139"/>
        <v>0</v>
      </c>
      <c r="L286" s="45">
        <f t="shared" si="139"/>
        <v>0</v>
      </c>
    </row>
    <row r="287" spans="1:12" s="30" customFormat="1" ht="31.5">
      <c r="A287" s="163" t="s">
        <v>190</v>
      </c>
      <c r="B287" s="51"/>
      <c r="C287" s="42" t="s">
        <v>129</v>
      </c>
      <c r="D287" s="42" t="s">
        <v>171</v>
      </c>
      <c r="E287" s="43" t="s">
        <v>289</v>
      </c>
      <c r="F287" s="44" t="s">
        <v>178</v>
      </c>
      <c r="G287" s="45">
        <f t="shared" si="139"/>
        <v>8000</v>
      </c>
      <c r="H287" s="45">
        <f t="shared" si="139"/>
        <v>8000</v>
      </c>
      <c r="I287" s="45">
        <f t="shared" si="139"/>
        <v>0</v>
      </c>
      <c r="J287" s="45">
        <f t="shared" si="139"/>
        <v>0</v>
      </c>
      <c r="K287" s="45">
        <f t="shared" si="139"/>
        <v>0</v>
      </c>
      <c r="L287" s="45">
        <f t="shared" si="139"/>
        <v>0</v>
      </c>
    </row>
    <row r="288" spans="1:12" s="30" customFormat="1" ht="15.75">
      <c r="A288" s="128" t="s">
        <v>191</v>
      </c>
      <c r="B288" s="51"/>
      <c r="C288" s="42" t="s">
        <v>129</v>
      </c>
      <c r="D288" s="42" t="s">
        <v>171</v>
      </c>
      <c r="E288" s="43" t="s">
        <v>289</v>
      </c>
      <c r="F288" s="44" t="s">
        <v>192</v>
      </c>
      <c r="G288" s="45">
        <v>8000</v>
      </c>
      <c r="H288" s="45">
        <v>8000</v>
      </c>
      <c r="I288" s="45">
        <f>G288-H288</f>
        <v>0</v>
      </c>
      <c r="J288" s="45"/>
      <c r="K288" s="45"/>
      <c r="L288" s="45"/>
    </row>
    <row r="289" spans="1:12" s="30" customFormat="1" ht="15.75">
      <c r="A289" s="139" t="s">
        <v>265</v>
      </c>
      <c r="B289" s="51"/>
      <c r="C289" s="42" t="s">
        <v>129</v>
      </c>
      <c r="D289" s="42" t="s">
        <v>171</v>
      </c>
      <c r="E289" s="43" t="s">
        <v>30</v>
      </c>
      <c r="F289" s="44"/>
      <c r="G289" s="45">
        <f aca="true" t="shared" si="140" ref="G289:L290">G290</f>
        <v>2394.9</v>
      </c>
      <c r="H289" s="45">
        <f t="shared" si="140"/>
        <v>2394.9</v>
      </c>
      <c r="I289" s="45">
        <f t="shared" si="140"/>
        <v>0</v>
      </c>
      <c r="J289" s="45">
        <f t="shared" si="140"/>
        <v>1944.9</v>
      </c>
      <c r="K289" s="45">
        <f t="shared" si="140"/>
        <v>1944.9</v>
      </c>
      <c r="L289" s="45">
        <f t="shared" si="140"/>
        <v>0</v>
      </c>
    </row>
    <row r="290" spans="1:12" s="30" customFormat="1" ht="31.5">
      <c r="A290" s="163" t="s">
        <v>190</v>
      </c>
      <c r="B290" s="51"/>
      <c r="C290" s="42" t="s">
        <v>129</v>
      </c>
      <c r="D290" s="42" t="s">
        <v>171</v>
      </c>
      <c r="E290" s="43" t="s">
        <v>30</v>
      </c>
      <c r="F290" s="44" t="s">
        <v>178</v>
      </c>
      <c r="G290" s="45">
        <f t="shared" si="140"/>
        <v>2394.9</v>
      </c>
      <c r="H290" s="45">
        <f t="shared" si="140"/>
        <v>2394.9</v>
      </c>
      <c r="I290" s="45">
        <f t="shared" si="140"/>
        <v>0</v>
      </c>
      <c r="J290" s="45">
        <f t="shared" si="140"/>
        <v>1944.9</v>
      </c>
      <c r="K290" s="45">
        <f t="shared" si="140"/>
        <v>1944.9</v>
      </c>
      <c r="L290" s="45">
        <f t="shared" si="140"/>
        <v>0</v>
      </c>
    </row>
    <row r="291" spans="1:12" s="30" customFormat="1" ht="15.75">
      <c r="A291" s="128" t="s">
        <v>191</v>
      </c>
      <c r="B291" s="51"/>
      <c r="C291" s="42" t="s">
        <v>129</v>
      </c>
      <c r="D291" s="42" t="s">
        <v>171</v>
      </c>
      <c r="E291" s="43" t="s">
        <v>30</v>
      </c>
      <c r="F291" s="44" t="s">
        <v>192</v>
      </c>
      <c r="G291" s="45">
        <v>2394.9</v>
      </c>
      <c r="H291" s="45">
        <v>2394.9</v>
      </c>
      <c r="I291" s="45">
        <f>G291-H291</f>
        <v>0</v>
      </c>
      <c r="J291" s="45">
        <v>1944.9</v>
      </c>
      <c r="K291" s="45">
        <v>1944.9</v>
      </c>
      <c r="L291" s="45">
        <f>J291-K291</f>
        <v>0</v>
      </c>
    </row>
    <row r="292" spans="1:12" s="30" customFormat="1" ht="31.5">
      <c r="A292" s="139" t="s">
        <v>266</v>
      </c>
      <c r="B292" s="51"/>
      <c r="C292" s="42" t="s">
        <v>129</v>
      </c>
      <c r="D292" s="42" t="s">
        <v>171</v>
      </c>
      <c r="E292" s="43" t="s">
        <v>31</v>
      </c>
      <c r="F292" s="44"/>
      <c r="G292" s="45">
        <f aca="true" t="shared" si="141" ref="G292:L292">G296+G293</f>
        <v>422.5</v>
      </c>
      <c r="H292" s="45">
        <f>H296+H293</f>
        <v>422.5</v>
      </c>
      <c r="I292" s="45">
        <f t="shared" si="141"/>
        <v>0</v>
      </c>
      <c r="J292" s="45">
        <f t="shared" si="141"/>
        <v>422.5</v>
      </c>
      <c r="K292" s="45">
        <f>K296+K293</f>
        <v>422.5</v>
      </c>
      <c r="L292" s="45">
        <f t="shared" si="141"/>
        <v>0</v>
      </c>
    </row>
    <row r="293" spans="1:12" s="30" customFormat="1" ht="15.75">
      <c r="A293" s="156" t="s">
        <v>89</v>
      </c>
      <c r="B293" s="51"/>
      <c r="C293" s="42" t="s">
        <v>129</v>
      </c>
      <c r="D293" s="42" t="s">
        <v>171</v>
      </c>
      <c r="E293" s="43" t="s">
        <v>31</v>
      </c>
      <c r="F293" s="44" t="s">
        <v>85</v>
      </c>
      <c r="G293" s="45">
        <f aca="true" t="shared" si="142" ref="G293:L293">G294+G295</f>
        <v>252.5</v>
      </c>
      <c r="H293" s="45">
        <f>H294+H295</f>
        <v>252.5</v>
      </c>
      <c r="I293" s="45">
        <f t="shared" si="142"/>
        <v>0</v>
      </c>
      <c r="J293" s="45">
        <f t="shared" si="142"/>
        <v>252.5</v>
      </c>
      <c r="K293" s="45">
        <f>K294+K295</f>
        <v>252.5</v>
      </c>
      <c r="L293" s="45">
        <f t="shared" si="142"/>
        <v>0</v>
      </c>
    </row>
    <row r="294" spans="1:12" s="30" customFormat="1" ht="15.75">
      <c r="A294" s="153" t="s">
        <v>84</v>
      </c>
      <c r="B294" s="51"/>
      <c r="C294" s="42" t="s">
        <v>129</v>
      </c>
      <c r="D294" s="42" t="s">
        <v>171</v>
      </c>
      <c r="E294" s="43" t="s">
        <v>31</v>
      </c>
      <c r="F294" s="44" t="s">
        <v>86</v>
      </c>
      <c r="G294" s="45">
        <v>180</v>
      </c>
      <c r="H294" s="45">
        <v>180</v>
      </c>
      <c r="I294" s="45">
        <f>G294-H294</f>
        <v>0</v>
      </c>
      <c r="J294" s="45">
        <v>180</v>
      </c>
      <c r="K294" s="45">
        <v>180</v>
      </c>
      <c r="L294" s="45">
        <f>J294-K294</f>
        <v>0</v>
      </c>
    </row>
    <row r="295" spans="1:12" s="30" customFormat="1" ht="15.75">
      <c r="A295" s="169" t="s">
        <v>234</v>
      </c>
      <c r="B295" s="51"/>
      <c r="C295" s="42" t="s">
        <v>129</v>
      </c>
      <c r="D295" s="42" t="s">
        <v>171</v>
      </c>
      <c r="E295" s="43" t="s">
        <v>31</v>
      </c>
      <c r="F295" s="44" t="s">
        <v>233</v>
      </c>
      <c r="G295" s="45">
        <v>72.5</v>
      </c>
      <c r="H295" s="45">
        <v>72.5</v>
      </c>
      <c r="I295" s="45">
        <f>G295-H295</f>
        <v>0</v>
      </c>
      <c r="J295" s="45">
        <v>72.5</v>
      </c>
      <c r="K295" s="45">
        <v>72.5</v>
      </c>
      <c r="L295" s="45">
        <f>J295-K295</f>
        <v>0</v>
      </c>
    </row>
    <row r="296" spans="1:12" s="30" customFormat="1" ht="31.5">
      <c r="A296" s="163" t="s">
        <v>190</v>
      </c>
      <c r="B296" s="51"/>
      <c r="C296" s="42" t="s">
        <v>129</v>
      </c>
      <c r="D296" s="42" t="s">
        <v>171</v>
      </c>
      <c r="E296" s="43" t="s">
        <v>31</v>
      </c>
      <c r="F296" s="44" t="s">
        <v>178</v>
      </c>
      <c r="G296" s="45">
        <f aca="true" t="shared" si="143" ref="G296:L296">G297</f>
        <v>170</v>
      </c>
      <c r="H296" s="45">
        <f t="shared" si="143"/>
        <v>170</v>
      </c>
      <c r="I296" s="45">
        <f t="shared" si="143"/>
        <v>0</v>
      </c>
      <c r="J296" s="45">
        <f t="shared" si="143"/>
        <v>170</v>
      </c>
      <c r="K296" s="45">
        <f t="shared" si="143"/>
        <v>170</v>
      </c>
      <c r="L296" s="45">
        <f t="shared" si="143"/>
        <v>0</v>
      </c>
    </row>
    <row r="297" spans="1:12" s="30" customFormat="1" ht="15.75">
      <c r="A297" s="128" t="s">
        <v>191</v>
      </c>
      <c r="B297" s="51"/>
      <c r="C297" s="42" t="s">
        <v>129</v>
      </c>
      <c r="D297" s="42" t="s">
        <v>171</v>
      </c>
      <c r="E297" s="43" t="s">
        <v>31</v>
      </c>
      <c r="F297" s="44" t="s">
        <v>192</v>
      </c>
      <c r="G297" s="45">
        <v>170</v>
      </c>
      <c r="H297" s="45">
        <v>170</v>
      </c>
      <c r="I297" s="45">
        <f>G297-H297</f>
        <v>0</v>
      </c>
      <c r="J297" s="45">
        <v>170</v>
      </c>
      <c r="K297" s="45">
        <v>170</v>
      </c>
      <c r="L297" s="45">
        <f>J297-K297</f>
        <v>0</v>
      </c>
    </row>
    <row r="298" spans="1:12" s="30" customFormat="1" ht="15.75">
      <c r="A298" s="139" t="s">
        <v>267</v>
      </c>
      <c r="B298" s="51"/>
      <c r="C298" s="42" t="s">
        <v>129</v>
      </c>
      <c r="D298" s="42" t="s">
        <v>171</v>
      </c>
      <c r="E298" s="43" t="s">
        <v>32</v>
      </c>
      <c r="F298" s="44"/>
      <c r="G298" s="45">
        <f aca="true" t="shared" si="144" ref="G298:L299">G299</f>
        <v>5966.2</v>
      </c>
      <c r="H298" s="45">
        <f t="shared" si="144"/>
        <v>5966.2</v>
      </c>
      <c r="I298" s="45">
        <f t="shared" si="144"/>
        <v>0</v>
      </c>
      <c r="J298" s="45">
        <f t="shared" si="144"/>
        <v>3044.6</v>
      </c>
      <c r="K298" s="45">
        <f t="shared" si="144"/>
        <v>3044.6</v>
      </c>
      <c r="L298" s="45">
        <f t="shared" si="144"/>
        <v>0</v>
      </c>
    </row>
    <row r="299" spans="1:12" s="30" customFormat="1" ht="31.5">
      <c r="A299" s="163" t="s">
        <v>190</v>
      </c>
      <c r="B299" s="51"/>
      <c r="C299" s="42" t="s">
        <v>129</v>
      </c>
      <c r="D299" s="42" t="s">
        <v>171</v>
      </c>
      <c r="E299" s="43" t="s">
        <v>32</v>
      </c>
      <c r="F299" s="44" t="s">
        <v>178</v>
      </c>
      <c r="G299" s="45">
        <f t="shared" si="144"/>
        <v>5966.2</v>
      </c>
      <c r="H299" s="45">
        <f t="shared" si="144"/>
        <v>5966.2</v>
      </c>
      <c r="I299" s="45">
        <f t="shared" si="144"/>
        <v>0</v>
      </c>
      <c r="J299" s="45">
        <f t="shared" si="144"/>
        <v>3044.6</v>
      </c>
      <c r="K299" s="45">
        <f t="shared" si="144"/>
        <v>3044.6</v>
      </c>
      <c r="L299" s="45">
        <f t="shared" si="144"/>
        <v>0</v>
      </c>
    </row>
    <row r="300" spans="1:12" s="30" customFormat="1" ht="15.75">
      <c r="A300" s="128" t="s">
        <v>191</v>
      </c>
      <c r="B300" s="51"/>
      <c r="C300" s="42" t="s">
        <v>129</v>
      </c>
      <c r="D300" s="42" t="s">
        <v>171</v>
      </c>
      <c r="E300" s="43" t="s">
        <v>32</v>
      </c>
      <c r="F300" s="44" t="s">
        <v>192</v>
      </c>
      <c r="G300" s="45">
        <v>5966.2</v>
      </c>
      <c r="H300" s="45">
        <v>5966.2</v>
      </c>
      <c r="I300" s="45">
        <f>G300-H300</f>
        <v>0</v>
      </c>
      <c r="J300" s="45">
        <v>3044.6</v>
      </c>
      <c r="K300" s="45">
        <v>3044.6</v>
      </c>
      <c r="L300" s="45">
        <f>J300-K300</f>
        <v>0</v>
      </c>
    </row>
    <row r="301" spans="1:12" s="30" customFormat="1" ht="31.5">
      <c r="A301" s="153" t="s">
        <v>329</v>
      </c>
      <c r="B301" s="51"/>
      <c r="C301" s="42" t="s">
        <v>129</v>
      </c>
      <c r="D301" s="42" t="s">
        <v>171</v>
      </c>
      <c r="E301" s="43" t="s">
        <v>359</v>
      </c>
      <c r="F301" s="44"/>
      <c r="G301" s="45">
        <f aca="true" t="shared" si="145" ref="G301:L302">G302</f>
        <v>50</v>
      </c>
      <c r="H301" s="45">
        <f t="shared" si="145"/>
        <v>50</v>
      </c>
      <c r="I301" s="45">
        <f t="shared" si="145"/>
        <v>0</v>
      </c>
      <c r="J301" s="45">
        <f t="shared" si="145"/>
        <v>50</v>
      </c>
      <c r="K301" s="45">
        <f t="shared" si="145"/>
        <v>50</v>
      </c>
      <c r="L301" s="45">
        <f t="shared" si="145"/>
        <v>0</v>
      </c>
    </row>
    <row r="302" spans="1:12" s="30" customFormat="1" ht="31.5">
      <c r="A302" s="163" t="s">
        <v>190</v>
      </c>
      <c r="B302" s="51"/>
      <c r="C302" s="42" t="s">
        <v>129</v>
      </c>
      <c r="D302" s="42" t="s">
        <v>171</v>
      </c>
      <c r="E302" s="43" t="s">
        <v>359</v>
      </c>
      <c r="F302" s="44" t="s">
        <v>178</v>
      </c>
      <c r="G302" s="45">
        <f t="shared" si="145"/>
        <v>50</v>
      </c>
      <c r="H302" s="45">
        <f t="shared" si="145"/>
        <v>50</v>
      </c>
      <c r="I302" s="45">
        <f t="shared" si="145"/>
        <v>0</v>
      </c>
      <c r="J302" s="45">
        <f t="shared" si="145"/>
        <v>50</v>
      </c>
      <c r="K302" s="45">
        <f t="shared" si="145"/>
        <v>50</v>
      </c>
      <c r="L302" s="45">
        <f t="shared" si="145"/>
        <v>0</v>
      </c>
    </row>
    <row r="303" spans="1:12" s="30" customFormat="1" ht="15.75">
      <c r="A303" s="153" t="s">
        <v>191</v>
      </c>
      <c r="B303" s="51"/>
      <c r="C303" s="42" t="s">
        <v>129</v>
      </c>
      <c r="D303" s="42" t="s">
        <v>171</v>
      </c>
      <c r="E303" s="43" t="s">
        <v>359</v>
      </c>
      <c r="F303" s="44" t="s">
        <v>192</v>
      </c>
      <c r="G303" s="45">
        <v>50</v>
      </c>
      <c r="H303" s="45">
        <v>50</v>
      </c>
      <c r="I303" s="45">
        <f>G303-H303</f>
        <v>0</v>
      </c>
      <c r="J303" s="45">
        <v>50</v>
      </c>
      <c r="K303" s="45">
        <v>50</v>
      </c>
      <c r="L303" s="45">
        <f>J303-K303</f>
        <v>0</v>
      </c>
    </row>
    <row r="304" spans="1:12" s="14" customFormat="1" ht="31.5">
      <c r="A304" s="139" t="s">
        <v>371</v>
      </c>
      <c r="B304" s="51"/>
      <c r="C304" s="42" t="s">
        <v>129</v>
      </c>
      <c r="D304" s="42" t="s">
        <v>171</v>
      </c>
      <c r="E304" s="44" t="s">
        <v>372</v>
      </c>
      <c r="F304" s="44"/>
      <c r="G304" s="45">
        <f aca="true" t="shared" si="146" ref="G304:L305">G305</f>
        <v>21952.505</v>
      </c>
      <c r="H304" s="45">
        <f t="shared" si="146"/>
        <v>21952.505</v>
      </c>
      <c r="I304" s="45">
        <f t="shared" si="146"/>
        <v>0</v>
      </c>
      <c r="J304" s="45">
        <f t="shared" si="146"/>
        <v>21952.5</v>
      </c>
      <c r="K304" s="45">
        <f t="shared" si="146"/>
        <v>21952.5</v>
      </c>
      <c r="L304" s="45">
        <f t="shared" si="146"/>
        <v>0</v>
      </c>
    </row>
    <row r="305" spans="1:12" s="14" customFormat="1" ht="31.5">
      <c r="A305" s="163" t="s">
        <v>190</v>
      </c>
      <c r="B305" s="51"/>
      <c r="C305" s="42" t="s">
        <v>129</v>
      </c>
      <c r="D305" s="42" t="s">
        <v>171</v>
      </c>
      <c r="E305" s="44" t="s">
        <v>372</v>
      </c>
      <c r="F305" s="44" t="s">
        <v>178</v>
      </c>
      <c r="G305" s="45">
        <f t="shared" si="146"/>
        <v>21952.505</v>
      </c>
      <c r="H305" s="45">
        <f t="shared" si="146"/>
        <v>21952.505</v>
      </c>
      <c r="I305" s="45">
        <f t="shared" si="146"/>
        <v>0</v>
      </c>
      <c r="J305" s="45">
        <f t="shared" si="146"/>
        <v>21952.5</v>
      </c>
      <c r="K305" s="45">
        <f t="shared" si="146"/>
        <v>21952.5</v>
      </c>
      <c r="L305" s="45">
        <f t="shared" si="146"/>
        <v>0</v>
      </c>
    </row>
    <row r="306" spans="1:12" s="14" customFormat="1" ht="15.75">
      <c r="A306" s="128" t="s">
        <v>191</v>
      </c>
      <c r="B306" s="51"/>
      <c r="C306" s="42" t="s">
        <v>129</v>
      </c>
      <c r="D306" s="42" t="s">
        <v>171</v>
      </c>
      <c r="E306" s="44" t="s">
        <v>372</v>
      </c>
      <c r="F306" s="44" t="s">
        <v>192</v>
      </c>
      <c r="G306" s="45">
        <v>21952.505</v>
      </c>
      <c r="H306" s="45">
        <v>21952.505</v>
      </c>
      <c r="I306" s="45">
        <f>G306-H306</f>
        <v>0</v>
      </c>
      <c r="J306" s="45">
        <v>21952.5</v>
      </c>
      <c r="K306" s="45">
        <v>21952.5</v>
      </c>
      <c r="L306" s="45">
        <f>J306-K306</f>
        <v>0</v>
      </c>
    </row>
    <row r="307" spans="1:12" s="30" customFormat="1" ht="63">
      <c r="A307" s="169" t="s">
        <v>248</v>
      </c>
      <c r="B307" s="51"/>
      <c r="C307" s="42" t="s">
        <v>129</v>
      </c>
      <c r="D307" s="42" t="s">
        <v>171</v>
      </c>
      <c r="E307" s="43" t="s">
        <v>244</v>
      </c>
      <c r="F307" s="44"/>
      <c r="G307" s="54">
        <f aca="true" t="shared" si="147" ref="G307:L308">G308</f>
        <v>4213.26</v>
      </c>
      <c r="H307" s="54">
        <f t="shared" si="147"/>
        <v>4213.26</v>
      </c>
      <c r="I307" s="54">
        <f t="shared" si="147"/>
        <v>0</v>
      </c>
      <c r="J307" s="54">
        <f t="shared" si="147"/>
        <v>3420.09</v>
      </c>
      <c r="K307" s="54">
        <f t="shared" si="147"/>
        <v>4914.39</v>
      </c>
      <c r="L307" s="54">
        <f t="shared" si="147"/>
        <v>-1494.3000000000002</v>
      </c>
    </row>
    <row r="308" spans="1:12" s="30" customFormat="1" ht="31.5">
      <c r="A308" s="163" t="s">
        <v>190</v>
      </c>
      <c r="B308" s="51"/>
      <c r="C308" s="42" t="s">
        <v>129</v>
      </c>
      <c r="D308" s="42" t="s">
        <v>171</v>
      </c>
      <c r="E308" s="43" t="s">
        <v>244</v>
      </c>
      <c r="F308" s="44" t="s">
        <v>178</v>
      </c>
      <c r="G308" s="54">
        <f t="shared" si="147"/>
        <v>4213.26</v>
      </c>
      <c r="H308" s="54">
        <f t="shared" si="147"/>
        <v>4213.26</v>
      </c>
      <c r="I308" s="54">
        <f t="shared" si="147"/>
        <v>0</v>
      </c>
      <c r="J308" s="54">
        <f t="shared" si="147"/>
        <v>3420.09</v>
      </c>
      <c r="K308" s="54">
        <f t="shared" si="147"/>
        <v>4914.39</v>
      </c>
      <c r="L308" s="54">
        <f t="shared" si="147"/>
        <v>-1494.3000000000002</v>
      </c>
    </row>
    <row r="309" spans="1:12" s="30" customFormat="1" ht="15.75">
      <c r="A309" s="128" t="s">
        <v>191</v>
      </c>
      <c r="B309" s="51"/>
      <c r="C309" s="42" t="s">
        <v>129</v>
      </c>
      <c r="D309" s="42" t="s">
        <v>171</v>
      </c>
      <c r="E309" s="43" t="s">
        <v>244</v>
      </c>
      <c r="F309" s="44" t="s">
        <v>192</v>
      </c>
      <c r="G309" s="54">
        <f>4735.26-522</f>
        <v>4213.26</v>
      </c>
      <c r="H309" s="54">
        <f>4735.26-522</f>
        <v>4213.26</v>
      </c>
      <c r="I309" s="45">
        <f>G309-H309</f>
        <v>0</v>
      </c>
      <c r="J309" s="54">
        <f>5387.89-473.5-1494.3</f>
        <v>3420.09</v>
      </c>
      <c r="K309" s="54">
        <f>5387.89-473.5</f>
        <v>4914.39</v>
      </c>
      <c r="L309" s="45">
        <f>J309-K309</f>
        <v>-1494.3000000000002</v>
      </c>
    </row>
    <row r="310" spans="1:12" ht="15.75">
      <c r="A310" s="139" t="s">
        <v>271</v>
      </c>
      <c r="B310" s="46"/>
      <c r="C310" s="42" t="s">
        <v>129</v>
      </c>
      <c r="D310" s="42" t="s">
        <v>171</v>
      </c>
      <c r="E310" s="43" t="s">
        <v>37</v>
      </c>
      <c r="F310" s="44"/>
      <c r="G310" s="54">
        <f aca="true" t="shared" si="148" ref="G310:L311">G311</f>
        <v>260041</v>
      </c>
      <c r="H310" s="54">
        <f t="shared" si="148"/>
        <v>260041</v>
      </c>
      <c r="I310" s="54">
        <f t="shared" si="148"/>
        <v>0</v>
      </c>
      <c r="J310" s="54">
        <f t="shared" si="148"/>
        <v>265320.6</v>
      </c>
      <c r="K310" s="54">
        <f t="shared" si="148"/>
        <v>265320.6</v>
      </c>
      <c r="L310" s="54">
        <f t="shared" si="148"/>
        <v>0</v>
      </c>
    </row>
    <row r="311" spans="1:12" ht="31.5">
      <c r="A311" s="163" t="s">
        <v>190</v>
      </c>
      <c r="B311" s="42"/>
      <c r="C311" s="42" t="s">
        <v>129</v>
      </c>
      <c r="D311" s="42" t="s">
        <v>171</v>
      </c>
      <c r="E311" s="43" t="s">
        <v>37</v>
      </c>
      <c r="F311" s="44" t="s">
        <v>178</v>
      </c>
      <c r="G311" s="54">
        <f t="shared" si="148"/>
        <v>260041</v>
      </c>
      <c r="H311" s="54">
        <f t="shared" si="148"/>
        <v>260041</v>
      </c>
      <c r="I311" s="54">
        <f t="shared" si="148"/>
        <v>0</v>
      </c>
      <c r="J311" s="54">
        <f t="shared" si="148"/>
        <v>265320.6</v>
      </c>
      <c r="K311" s="54">
        <f t="shared" si="148"/>
        <v>265320.6</v>
      </c>
      <c r="L311" s="54">
        <f t="shared" si="148"/>
        <v>0</v>
      </c>
    </row>
    <row r="312" spans="1:12" ht="15.75">
      <c r="A312" s="128" t="s">
        <v>191</v>
      </c>
      <c r="B312" s="42"/>
      <c r="C312" s="42" t="s">
        <v>129</v>
      </c>
      <c r="D312" s="42" t="s">
        <v>171</v>
      </c>
      <c r="E312" s="43" t="s">
        <v>37</v>
      </c>
      <c r="F312" s="44" t="s">
        <v>192</v>
      </c>
      <c r="G312" s="45">
        <v>260041</v>
      </c>
      <c r="H312" s="45">
        <v>260041</v>
      </c>
      <c r="I312" s="45">
        <f>G312-H312</f>
        <v>0</v>
      </c>
      <c r="J312" s="45">
        <v>265320.6</v>
      </c>
      <c r="K312" s="45">
        <v>265320.6</v>
      </c>
      <c r="L312" s="45">
        <f>J312-K312</f>
        <v>0</v>
      </c>
    </row>
    <row r="313" spans="1:12" ht="78.75">
      <c r="A313" s="171" t="s">
        <v>489</v>
      </c>
      <c r="B313" s="42"/>
      <c r="C313" s="42" t="s">
        <v>129</v>
      </c>
      <c r="D313" s="42" t="s">
        <v>171</v>
      </c>
      <c r="E313" s="44" t="s">
        <v>377</v>
      </c>
      <c r="F313" s="44"/>
      <c r="G313" s="45">
        <f aca="true" t="shared" si="149" ref="G313:L314">G314</f>
        <v>50</v>
      </c>
      <c r="H313" s="45">
        <f t="shared" si="149"/>
        <v>50</v>
      </c>
      <c r="I313" s="45">
        <f t="shared" si="149"/>
        <v>0</v>
      </c>
      <c r="J313" s="45">
        <f t="shared" si="149"/>
        <v>50</v>
      </c>
      <c r="K313" s="45">
        <f t="shared" si="149"/>
        <v>50</v>
      </c>
      <c r="L313" s="45">
        <f t="shared" si="149"/>
        <v>0</v>
      </c>
    </row>
    <row r="314" spans="1:12" ht="31.5">
      <c r="A314" s="153" t="s">
        <v>262</v>
      </c>
      <c r="B314" s="42"/>
      <c r="C314" s="42" t="s">
        <v>129</v>
      </c>
      <c r="D314" s="42" t="s">
        <v>171</v>
      </c>
      <c r="E314" s="44" t="s">
        <v>377</v>
      </c>
      <c r="F314" s="44" t="s">
        <v>178</v>
      </c>
      <c r="G314" s="45">
        <f t="shared" si="149"/>
        <v>50</v>
      </c>
      <c r="H314" s="45">
        <f t="shared" si="149"/>
        <v>50</v>
      </c>
      <c r="I314" s="45">
        <f t="shared" si="149"/>
        <v>0</v>
      </c>
      <c r="J314" s="45">
        <f t="shared" si="149"/>
        <v>50</v>
      </c>
      <c r="K314" s="45">
        <f t="shared" si="149"/>
        <v>50</v>
      </c>
      <c r="L314" s="45">
        <f t="shared" si="149"/>
        <v>0</v>
      </c>
    </row>
    <row r="315" spans="1:12" ht="15.75">
      <c r="A315" s="153" t="s">
        <v>191</v>
      </c>
      <c r="B315" s="42"/>
      <c r="C315" s="42" t="s">
        <v>129</v>
      </c>
      <c r="D315" s="42" t="s">
        <v>171</v>
      </c>
      <c r="E315" s="44" t="s">
        <v>377</v>
      </c>
      <c r="F315" s="44" t="s">
        <v>192</v>
      </c>
      <c r="G315" s="45">
        <v>50</v>
      </c>
      <c r="H315" s="45">
        <v>50</v>
      </c>
      <c r="I315" s="45">
        <f>G315-H315</f>
        <v>0</v>
      </c>
      <c r="J315" s="45">
        <v>50</v>
      </c>
      <c r="K315" s="45">
        <v>50</v>
      </c>
      <c r="L315" s="45">
        <f>J315-K315</f>
        <v>0</v>
      </c>
    </row>
    <row r="316" spans="1:12" s="14" customFormat="1" ht="63">
      <c r="A316" s="153" t="s">
        <v>423</v>
      </c>
      <c r="B316" s="51"/>
      <c r="C316" s="42" t="s">
        <v>129</v>
      </c>
      <c r="D316" s="42" t="s">
        <v>171</v>
      </c>
      <c r="E316" s="43" t="s">
        <v>378</v>
      </c>
      <c r="F316" s="44"/>
      <c r="G316" s="45">
        <f aca="true" t="shared" si="150" ref="G316:L317">G317</f>
        <v>1779.952</v>
      </c>
      <c r="H316" s="45">
        <f t="shared" si="150"/>
        <v>1779.952</v>
      </c>
      <c r="I316" s="45">
        <f t="shared" si="150"/>
        <v>0</v>
      </c>
      <c r="J316" s="45">
        <f t="shared" si="150"/>
        <v>1779.952</v>
      </c>
      <c r="K316" s="45">
        <f t="shared" si="150"/>
        <v>1779.952</v>
      </c>
      <c r="L316" s="45">
        <f t="shared" si="150"/>
        <v>0</v>
      </c>
    </row>
    <row r="317" spans="1:12" s="14" customFormat="1" ht="31.5">
      <c r="A317" s="163" t="s">
        <v>190</v>
      </c>
      <c r="B317" s="51"/>
      <c r="C317" s="42" t="s">
        <v>129</v>
      </c>
      <c r="D317" s="42" t="s">
        <v>171</v>
      </c>
      <c r="E317" s="43" t="s">
        <v>378</v>
      </c>
      <c r="F317" s="44" t="s">
        <v>178</v>
      </c>
      <c r="G317" s="45">
        <f t="shared" si="150"/>
        <v>1779.952</v>
      </c>
      <c r="H317" s="45">
        <f t="shared" si="150"/>
        <v>1779.952</v>
      </c>
      <c r="I317" s="45">
        <f t="shared" si="150"/>
        <v>0</v>
      </c>
      <c r="J317" s="45">
        <f t="shared" si="150"/>
        <v>1779.952</v>
      </c>
      <c r="K317" s="45">
        <f t="shared" si="150"/>
        <v>1779.952</v>
      </c>
      <c r="L317" s="45">
        <f t="shared" si="150"/>
        <v>0</v>
      </c>
    </row>
    <row r="318" spans="1:12" s="14" customFormat="1" ht="15.75">
      <c r="A318" s="128" t="s">
        <v>191</v>
      </c>
      <c r="B318" s="51"/>
      <c r="C318" s="42" t="s">
        <v>129</v>
      </c>
      <c r="D318" s="42" t="s">
        <v>171</v>
      </c>
      <c r="E318" s="43" t="s">
        <v>378</v>
      </c>
      <c r="F318" s="44" t="s">
        <v>192</v>
      </c>
      <c r="G318" s="45">
        <f>889.952+890</f>
        <v>1779.952</v>
      </c>
      <c r="H318" s="45">
        <f>889.952+890</f>
        <v>1779.952</v>
      </c>
      <c r="I318" s="45">
        <f>G318-H318</f>
        <v>0</v>
      </c>
      <c r="J318" s="45">
        <f>889.952+890</f>
        <v>1779.952</v>
      </c>
      <c r="K318" s="45">
        <f>889.952+890</f>
        <v>1779.952</v>
      </c>
      <c r="L318" s="45">
        <f>J318-K318</f>
        <v>0</v>
      </c>
    </row>
    <row r="319" spans="1:12" s="14" customFormat="1" ht="31.5">
      <c r="A319" s="153" t="s">
        <v>494</v>
      </c>
      <c r="B319" s="51"/>
      <c r="C319" s="42" t="s">
        <v>129</v>
      </c>
      <c r="D319" s="42" t="s">
        <v>171</v>
      </c>
      <c r="E319" s="43" t="s">
        <v>495</v>
      </c>
      <c r="F319" s="44"/>
      <c r="G319" s="45">
        <f aca="true" t="shared" si="151" ref="G319:L320">G320</f>
        <v>0</v>
      </c>
      <c r="H319" s="45">
        <f t="shared" si="151"/>
        <v>0</v>
      </c>
      <c r="I319" s="45">
        <f t="shared" si="151"/>
        <v>0</v>
      </c>
      <c r="J319" s="45">
        <f t="shared" si="151"/>
        <v>0</v>
      </c>
      <c r="K319" s="45">
        <f t="shared" si="151"/>
        <v>0</v>
      </c>
      <c r="L319" s="45">
        <f t="shared" si="151"/>
        <v>0</v>
      </c>
    </row>
    <row r="320" spans="1:12" s="14" customFormat="1" ht="31.5">
      <c r="A320" s="163" t="s">
        <v>190</v>
      </c>
      <c r="B320" s="51"/>
      <c r="C320" s="42" t="s">
        <v>129</v>
      </c>
      <c r="D320" s="42" t="s">
        <v>171</v>
      </c>
      <c r="E320" s="43" t="s">
        <v>495</v>
      </c>
      <c r="F320" s="44" t="s">
        <v>178</v>
      </c>
      <c r="G320" s="45">
        <f t="shared" si="151"/>
        <v>0</v>
      </c>
      <c r="H320" s="45">
        <f t="shared" si="151"/>
        <v>0</v>
      </c>
      <c r="I320" s="45">
        <f t="shared" si="151"/>
        <v>0</v>
      </c>
      <c r="J320" s="45">
        <f t="shared" si="151"/>
        <v>0</v>
      </c>
      <c r="K320" s="45">
        <f t="shared" si="151"/>
        <v>0</v>
      </c>
      <c r="L320" s="45">
        <f t="shared" si="151"/>
        <v>0</v>
      </c>
    </row>
    <row r="321" spans="1:12" s="14" customFormat="1" ht="15.75">
      <c r="A321" s="128" t="s">
        <v>191</v>
      </c>
      <c r="B321" s="51"/>
      <c r="C321" s="42" t="s">
        <v>129</v>
      </c>
      <c r="D321" s="42" t="s">
        <v>171</v>
      </c>
      <c r="E321" s="43" t="s">
        <v>495</v>
      </c>
      <c r="F321" s="44" t="s">
        <v>192</v>
      </c>
      <c r="G321" s="45"/>
      <c r="H321" s="45"/>
      <c r="I321" s="45"/>
      <c r="J321" s="45"/>
      <c r="K321" s="45"/>
      <c r="L321" s="45"/>
    </row>
    <row r="322" spans="1:12" s="14" customFormat="1" ht="31.5">
      <c r="A322" s="153" t="s">
        <v>379</v>
      </c>
      <c r="B322" s="51"/>
      <c r="C322" s="42" t="s">
        <v>129</v>
      </c>
      <c r="D322" s="42" t="s">
        <v>171</v>
      </c>
      <c r="E322" s="43" t="s">
        <v>380</v>
      </c>
      <c r="F322" s="44"/>
      <c r="G322" s="45">
        <f aca="true" t="shared" si="152" ref="G322:L323">G323</f>
        <v>27.6</v>
      </c>
      <c r="H322" s="45">
        <f t="shared" si="152"/>
        <v>27.6</v>
      </c>
      <c r="I322" s="45">
        <f t="shared" si="152"/>
        <v>0</v>
      </c>
      <c r="J322" s="45">
        <f t="shared" si="152"/>
        <v>27.6</v>
      </c>
      <c r="K322" s="45">
        <f t="shared" si="152"/>
        <v>27.6</v>
      </c>
      <c r="L322" s="45">
        <f t="shared" si="152"/>
        <v>0</v>
      </c>
    </row>
    <row r="323" spans="1:12" s="14" customFormat="1" ht="31.5">
      <c r="A323" s="163" t="s">
        <v>190</v>
      </c>
      <c r="B323" s="51"/>
      <c r="C323" s="42" t="s">
        <v>129</v>
      </c>
      <c r="D323" s="42" t="s">
        <v>171</v>
      </c>
      <c r="E323" s="43" t="s">
        <v>380</v>
      </c>
      <c r="F323" s="44" t="s">
        <v>178</v>
      </c>
      <c r="G323" s="45">
        <f t="shared" si="152"/>
        <v>27.6</v>
      </c>
      <c r="H323" s="45">
        <f t="shared" si="152"/>
        <v>27.6</v>
      </c>
      <c r="I323" s="45">
        <f t="shared" si="152"/>
        <v>0</v>
      </c>
      <c r="J323" s="45">
        <f t="shared" si="152"/>
        <v>27.6</v>
      </c>
      <c r="K323" s="45">
        <f t="shared" si="152"/>
        <v>27.6</v>
      </c>
      <c r="L323" s="45">
        <f t="shared" si="152"/>
        <v>0</v>
      </c>
    </row>
    <row r="324" spans="1:12" s="14" customFormat="1" ht="15.75">
      <c r="A324" s="128" t="s">
        <v>191</v>
      </c>
      <c r="B324" s="51"/>
      <c r="C324" s="42" t="s">
        <v>129</v>
      </c>
      <c r="D324" s="42" t="s">
        <v>171</v>
      </c>
      <c r="E324" s="43" t="s">
        <v>380</v>
      </c>
      <c r="F324" s="44" t="s">
        <v>192</v>
      </c>
      <c r="G324" s="45">
        <v>27.6</v>
      </c>
      <c r="H324" s="45">
        <v>27.6</v>
      </c>
      <c r="I324" s="45">
        <f>G324-H324</f>
        <v>0</v>
      </c>
      <c r="J324" s="45">
        <v>27.6</v>
      </c>
      <c r="K324" s="45">
        <v>27.6</v>
      </c>
      <c r="L324" s="45">
        <f>J324-K324</f>
        <v>0</v>
      </c>
    </row>
    <row r="325" spans="1:12" s="14" customFormat="1" ht="31.5">
      <c r="A325" s="152" t="s">
        <v>490</v>
      </c>
      <c r="B325" s="49"/>
      <c r="C325" s="37" t="s">
        <v>129</v>
      </c>
      <c r="D325" s="37" t="s">
        <v>171</v>
      </c>
      <c r="E325" s="38" t="s">
        <v>80</v>
      </c>
      <c r="F325" s="39"/>
      <c r="G325" s="40">
        <f aca="true" t="shared" si="153" ref="G325:L327">G326</f>
        <v>250</v>
      </c>
      <c r="H325" s="40">
        <f t="shared" si="153"/>
        <v>250</v>
      </c>
      <c r="I325" s="40">
        <f t="shared" si="153"/>
        <v>0</v>
      </c>
      <c r="J325" s="40">
        <f t="shared" si="153"/>
        <v>250</v>
      </c>
      <c r="K325" s="40">
        <f t="shared" si="153"/>
        <v>250</v>
      </c>
      <c r="L325" s="40">
        <f t="shared" si="153"/>
        <v>0</v>
      </c>
    </row>
    <row r="326" spans="1:12" s="14" customFormat="1" ht="15.75">
      <c r="A326" s="168" t="s">
        <v>491</v>
      </c>
      <c r="B326" s="51"/>
      <c r="C326" s="42" t="s">
        <v>129</v>
      </c>
      <c r="D326" s="42" t="s">
        <v>171</v>
      </c>
      <c r="E326" s="43" t="s">
        <v>81</v>
      </c>
      <c r="F326" s="44"/>
      <c r="G326" s="45">
        <f t="shared" si="153"/>
        <v>250</v>
      </c>
      <c r="H326" s="45">
        <f t="shared" si="153"/>
        <v>250</v>
      </c>
      <c r="I326" s="45">
        <f t="shared" si="153"/>
        <v>0</v>
      </c>
      <c r="J326" s="45">
        <f t="shared" si="153"/>
        <v>250</v>
      </c>
      <c r="K326" s="45">
        <f t="shared" si="153"/>
        <v>250</v>
      </c>
      <c r="L326" s="45">
        <f t="shared" si="153"/>
        <v>0</v>
      </c>
    </row>
    <row r="327" spans="1:12" s="14" customFormat="1" ht="31.5">
      <c r="A327" s="163" t="s">
        <v>190</v>
      </c>
      <c r="B327" s="51"/>
      <c r="C327" s="42" t="s">
        <v>129</v>
      </c>
      <c r="D327" s="42" t="s">
        <v>171</v>
      </c>
      <c r="E327" s="43" t="s">
        <v>81</v>
      </c>
      <c r="F327" s="44" t="s">
        <v>178</v>
      </c>
      <c r="G327" s="45">
        <f t="shared" si="153"/>
        <v>250</v>
      </c>
      <c r="H327" s="45">
        <f t="shared" si="153"/>
        <v>250</v>
      </c>
      <c r="I327" s="45">
        <f t="shared" si="153"/>
        <v>0</v>
      </c>
      <c r="J327" s="45">
        <f t="shared" si="153"/>
        <v>250</v>
      </c>
      <c r="K327" s="45">
        <f t="shared" si="153"/>
        <v>250</v>
      </c>
      <c r="L327" s="45">
        <f t="shared" si="153"/>
        <v>0</v>
      </c>
    </row>
    <row r="328" spans="1:12" s="14" customFormat="1" ht="15.75">
      <c r="A328" s="128" t="s">
        <v>191</v>
      </c>
      <c r="B328" s="51"/>
      <c r="C328" s="42" t="s">
        <v>129</v>
      </c>
      <c r="D328" s="42" t="s">
        <v>171</v>
      </c>
      <c r="E328" s="43" t="s">
        <v>81</v>
      </c>
      <c r="F328" s="44" t="s">
        <v>192</v>
      </c>
      <c r="G328" s="45">
        <v>250</v>
      </c>
      <c r="H328" s="45">
        <v>250</v>
      </c>
      <c r="I328" s="45">
        <f>G328-H328</f>
        <v>0</v>
      </c>
      <c r="J328" s="45">
        <v>250</v>
      </c>
      <c r="K328" s="45">
        <v>250</v>
      </c>
      <c r="L328" s="45">
        <f>J328-K328</f>
        <v>0</v>
      </c>
    </row>
    <row r="329" spans="1:12" s="14" customFormat="1" ht="15.75">
      <c r="A329" s="172" t="s">
        <v>239</v>
      </c>
      <c r="B329" s="49"/>
      <c r="C329" s="37" t="s">
        <v>129</v>
      </c>
      <c r="D329" s="37" t="s">
        <v>157</v>
      </c>
      <c r="E329" s="38"/>
      <c r="F329" s="44"/>
      <c r="G329" s="40">
        <f aca="true" t="shared" si="154" ref="G329:L329">G330+G363</f>
        <v>33859.2</v>
      </c>
      <c r="H329" s="40">
        <f>H330+H363</f>
        <v>33859.2</v>
      </c>
      <c r="I329" s="40">
        <f t="shared" si="154"/>
        <v>0</v>
      </c>
      <c r="J329" s="40">
        <f t="shared" si="154"/>
        <v>34682.49999999999</v>
      </c>
      <c r="K329" s="40">
        <f>K330+K363</f>
        <v>34682.49999999999</v>
      </c>
      <c r="L329" s="40">
        <f t="shared" si="154"/>
        <v>0</v>
      </c>
    </row>
    <row r="330" spans="1:12" ht="31.5">
      <c r="A330" s="152" t="s">
        <v>486</v>
      </c>
      <c r="B330" s="37"/>
      <c r="C330" s="37" t="s">
        <v>129</v>
      </c>
      <c r="D330" s="37" t="s">
        <v>157</v>
      </c>
      <c r="E330" s="38" t="s">
        <v>11</v>
      </c>
      <c r="F330" s="44"/>
      <c r="G330" s="40">
        <f aca="true" t="shared" si="155" ref="G330:L330">G331</f>
        <v>33809.2</v>
      </c>
      <c r="H330" s="40">
        <f t="shared" si="155"/>
        <v>33809.2</v>
      </c>
      <c r="I330" s="40">
        <f t="shared" si="155"/>
        <v>0</v>
      </c>
      <c r="J330" s="40">
        <f t="shared" si="155"/>
        <v>34632.49999999999</v>
      </c>
      <c r="K330" s="40">
        <f t="shared" si="155"/>
        <v>34632.49999999999</v>
      </c>
      <c r="L330" s="40">
        <f t="shared" si="155"/>
        <v>0</v>
      </c>
    </row>
    <row r="331" spans="1:12" ht="31.5">
      <c r="A331" s="152" t="s">
        <v>497</v>
      </c>
      <c r="B331" s="71"/>
      <c r="C331" s="37" t="s">
        <v>129</v>
      </c>
      <c r="D331" s="37" t="s">
        <v>157</v>
      </c>
      <c r="E331" s="38" t="s">
        <v>33</v>
      </c>
      <c r="F331" s="39"/>
      <c r="G331" s="40">
        <f aca="true" t="shared" si="156" ref="G331:L331">G332+G342+G345+G348+G351+G354+G357+G335+G360</f>
        <v>33809.2</v>
      </c>
      <c r="H331" s="40">
        <f>H332+H342+H345+H348+H351+H354+H357+H335+H360</f>
        <v>33809.2</v>
      </c>
      <c r="I331" s="40">
        <f t="shared" si="156"/>
        <v>0</v>
      </c>
      <c r="J331" s="40">
        <f t="shared" si="156"/>
        <v>34632.49999999999</v>
      </c>
      <c r="K331" s="40">
        <f>K332+K342+K345+K348+K351+K354+K357+K335+K360</f>
        <v>34632.49999999999</v>
      </c>
      <c r="L331" s="40">
        <f t="shared" si="156"/>
        <v>0</v>
      </c>
    </row>
    <row r="332" spans="1:12" ht="15.75">
      <c r="A332" s="168" t="s">
        <v>105</v>
      </c>
      <c r="B332" s="46"/>
      <c r="C332" s="42" t="s">
        <v>129</v>
      </c>
      <c r="D332" s="42" t="s">
        <v>157</v>
      </c>
      <c r="E332" s="43" t="s">
        <v>34</v>
      </c>
      <c r="F332" s="44"/>
      <c r="G332" s="45">
        <f aca="true" t="shared" si="157" ref="G332:L332">G333</f>
        <v>19240.8</v>
      </c>
      <c r="H332" s="45">
        <f t="shared" si="157"/>
        <v>19240.8</v>
      </c>
      <c r="I332" s="45">
        <f t="shared" si="157"/>
        <v>0</v>
      </c>
      <c r="J332" s="45">
        <f t="shared" si="157"/>
        <v>20514.1</v>
      </c>
      <c r="K332" s="45">
        <f t="shared" si="157"/>
        <v>20514.1</v>
      </c>
      <c r="L332" s="45">
        <f t="shared" si="157"/>
        <v>0</v>
      </c>
    </row>
    <row r="333" spans="1:12" ht="31.5">
      <c r="A333" s="163" t="s">
        <v>190</v>
      </c>
      <c r="B333" s="46"/>
      <c r="C333" s="42" t="s">
        <v>129</v>
      </c>
      <c r="D333" s="42" t="s">
        <v>157</v>
      </c>
      <c r="E333" s="43" t="s">
        <v>34</v>
      </c>
      <c r="F333" s="44" t="s">
        <v>178</v>
      </c>
      <c r="G333" s="45">
        <f aca="true" t="shared" si="158" ref="G333:L333">SUM(G334:G334)</f>
        <v>19240.8</v>
      </c>
      <c r="H333" s="45">
        <f t="shared" si="158"/>
        <v>19240.8</v>
      </c>
      <c r="I333" s="45">
        <f t="shared" si="158"/>
        <v>0</v>
      </c>
      <c r="J333" s="45">
        <f t="shared" si="158"/>
        <v>20514.1</v>
      </c>
      <c r="K333" s="45">
        <f t="shared" si="158"/>
        <v>20514.1</v>
      </c>
      <c r="L333" s="45">
        <f t="shared" si="158"/>
        <v>0</v>
      </c>
    </row>
    <row r="334" spans="1:12" s="14" customFormat="1" ht="15.75">
      <c r="A334" s="128" t="s">
        <v>195</v>
      </c>
      <c r="B334" s="49"/>
      <c r="C334" s="42" t="s">
        <v>129</v>
      </c>
      <c r="D334" s="42" t="s">
        <v>157</v>
      </c>
      <c r="E334" s="43" t="s">
        <v>34</v>
      </c>
      <c r="F334" s="44" t="s">
        <v>196</v>
      </c>
      <c r="G334" s="45">
        <v>19240.8</v>
      </c>
      <c r="H334" s="45">
        <v>19240.8</v>
      </c>
      <c r="I334" s="45">
        <f>G334-H334</f>
        <v>0</v>
      </c>
      <c r="J334" s="45">
        <v>20514.1</v>
      </c>
      <c r="K334" s="45">
        <v>20514.1</v>
      </c>
      <c r="L334" s="45">
        <f>J334-K334</f>
        <v>0</v>
      </c>
    </row>
    <row r="335" spans="1:12" s="14" customFormat="1" ht="31.5">
      <c r="A335" s="139" t="s">
        <v>400</v>
      </c>
      <c r="B335" s="51"/>
      <c r="C335" s="42" t="s">
        <v>129</v>
      </c>
      <c r="D335" s="42" t="s">
        <v>157</v>
      </c>
      <c r="E335" s="43" t="s">
        <v>365</v>
      </c>
      <c r="F335" s="44"/>
      <c r="G335" s="54">
        <f aca="true" t="shared" si="159" ref="G335:L335">G336+G340</f>
        <v>13571.799999999997</v>
      </c>
      <c r="H335" s="54">
        <f>H336+H340</f>
        <v>13571.799999999997</v>
      </c>
      <c r="I335" s="54">
        <f t="shared" si="159"/>
        <v>0</v>
      </c>
      <c r="J335" s="54">
        <f t="shared" si="159"/>
        <v>13571.799999999997</v>
      </c>
      <c r="K335" s="54">
        <f>K336+K340</f>
        <v>13571.799999999997</v>
      </c>
      <c r="L335" s="54">
        <f t="shared" si="159"/>
        <v>0</v>
      </c>
    </row>
    <row r="336" spans="1:12" s="30" customFormat="1" ht="31.5">
      <c r="A336" s="163" t="s">
        <v>190</v>
      </c>
      <c r="B336" s="51"/>
      <c r="C336" s="42" t="s">
        <v>129</v>
      </c>
      <c r="D336" s="42" t="s">
        <v>157</v>
      </c>
      <c r="E336" s="43" t="s">
        <v>365</v>
      </c>
      <c r="F336" s="44" t="s">
        <v>178</v>
      </c>
      <c r="G336" s="54">
        <f aca="true" t="shared" si="160" ref="G336:L336">G337+G338+G339</f>
        <v>13424.999999999998</v>
      </c>
      <c r="H336" s="54">
        <f>H337+H338+H339</f>
        <v>13424.999999999998</v>
      </c>
      <c r="I336" s="54">
        <f t="shared" si="160"/>
        <v>0</v>
      </c>
      <c r="J336" s="54">
        <f t="shared" si="160"/>
        <v>13424.999999999998</v>
      </c>
      <c r="K336" s="54">
        <f>K337+K338+K339</f>
        <v>13424.999999999998</v>
      </c>
      <c r="L336" s="54">
        <f t="shared" si="160"/>
        <v>0</v>
      </c>
    </row>
    <row r="337" spans="1:12" s="30" customFormat="1" ht="15.75">
      <c r="A337" s="153" t="s">
        <v>191</v>
      </c>
      <c r="B337" s="51"/>
      <c r="C337" s="42" t="s">
        <v>129</v>
      </c>
      <c r="D337" s="42" t="s">
        <v>157</v>
      </c>
      <c r="E337" s="43" t="s">
        <v>365</v>
      </c>
      <c r="F337" s="44" t="s">
        <v>192</v>
      </c>
      <c r="G337" s="45">
        <v>146.9</v>
      </c>
      <c r="H337" s="45">
        <v>146.9</v>
      </c>
      <c r="I337" s="45">
        <f>G337-H337</f>
        <v>0</v>
      </c>
      <c r="J337" s="45">
        <v>146.9</v>
      </c>
      <c r="K337" s="45">
        <v>146.9</v>
      </c>
      <c r="L337" s="45">
        <f>J337-K337</f>
        <v>0</v>
      </c>
    </row>
    <row r="338" spans="1:12" s="30" customFormat="1" ht="15.75">
      <c r="A338" s="128" t="s">
        <v>197</v>
      </c>
      <c r="B338" s="51"/>
      <c r="C338" s="42" t="s">
        <v>129</v>
      </c>
      <c r="D338" s="42" t="s">
        <v>157</v>
      </c>
      <c r="E338" s="43" t="s">
        <v>365</v>
      </c>
      <c r="F338" s="44" t="s">
        <v>196</v>
      </c>
      <c r="G338" s="45">
        <v>13131.3</v>
      </c>
      <c r="H338" s="45">
        <v>13131.3</v>
      </c>
      <c r="I338" s="45">
        <f>G338-H338</f>
        <v>0</v>
      </c>
      <c r="J338" s="45">
        <v>13131.3</v>
      </c>
      <c r="K338" s="45">
        <v>13131.3</v>
      </c>
      <c r="L338" s="45">
        <f>J338-K338</f>
        <v>0</v>
      </c>
    </row>
    <row r="339" spans="1:12" s="30" customFormat="1" ht="31.5">
      <c r="A339" s="153" t="s">
        <v>498</v>
      </c>
      <c r="B339" s="51"/>
      <c r="C339" s="42" t="s">
        <v>129</v>
      </c>
      <c r="D339" s="42" t="s">
        <v>157</v>
      </c>
      <c r="E339" s="43" t="s">
        <v>365</v>
      </c>
      <c r="F339" s="44" t="s">
        <v>203</v>
      </c>
      <c r="G339" s="45">
        <v>146.8</v>
      </c>
      <c r="H339" s="45">
        <v>146.8</v>
      </c>
      <c r="I339" s="45">
        <f>G339-H339</f>
        <v>0</v>
      </c>
      <c r="J339" s="45">
        <v>146.8</v>
      </c>
      <c r="K339" s="45">
        <v>146.8</v>
      </c>
      <c r="L339" s="45">
        <f>J339-K339</f>
        <v>0</v>
      </c>
    </row>
    <row r="340" spans="1:12" s="30" customFormat="1" ht="15.75">
      <c r="A340" s="153" t="s">
        <v>90</v>
      </c>
      <c r="B340" s="51"/>
      <c r="C340" s="42" t="s">
        <v>129</v>
      </c>
      <c r="D340" s="42" t="s">
        <v>157</v>
      </c>
      <c r="E340" s="43" t="s">
        <v>365</v>
      </c>
      <c r="F340" s="44" t="s">
        <v>87</v>
      </c>
      <c r="G340" s="45">
        <f aca="true" t="shared" si="161" ref="G340:L340">G341</f>
        <v>146.8</v>
      </c>
      <c r="H340" s="45">
        <f t="shared" si="161"/>
        <v>146.8</v>
      </c>
      <c r="I340" s="45">
        <f t="shared" si="161"/>
        <v>0</v>
      </c>
      <c r="J340" s="45">
        <f t="shared" si="161"/>
        <v>146.8</v>
      </c>
      <c r="K340" s="45">
        <f t="shared" si="161"/>
        <v>146.8</v>
      </c>
      <c r="L340" s="45">
        <f t="shared" si="161"/>
        <v>0</v>
      </c>
    </row>
    <row r="341" spans="1:12" s="30" customFormat="1" ht="47.25">
      <c r="A341" s="153" t="s">
        <v>227</v>
      </c>
      <c r="B341" s="51"/>
      <c r="C341" s="42" t="s">
        <v>129</v>
      </c>
      <c r="D341" s="42" t="s">
        <v>157</v>
      </c>
      <c r="E341" s="43" t="s">
        <v>365</v>
      </c>
      <c r="F341" s="44" t="s">
        <v>88</v>
      </c>
      <c r="G341" s="45">
        <v>146.8</v>
      </c>
      <c r="H341" s="45">
        <v>146.8</v>
      </c>
      <c r="I341" s="45">
        <f>G341-H341</f>
        <v>0</v>
      </c>
      <c r="J341" s="45">
        <v>146.8</v>
      </c>
      <c r="K341" s="45">
        <v>146.8</v>
      </c>
      <c r="L341" s="45">
        <f>J341-K341</f>
        <v>0</v>
      </c>
    </row>
    <row r="342" spans="1:12" s="30" customFormat="1" ht="15.75">
      <c r="A342" s="139" t="s">
        <v>215</v>
      </c>
      <c r="B342" s="49"/>
      <c r="C342" s="42" t="s">
        <v>129</v>
      </c>
      <c r="D342" s="42" t="s">
        <v>157</v>
      </c>
      <c r="E342" s="43" t="s">
        <v>217</v>
      </c>
      <c r="F342" s="44"/>
      <c r="G342" s="45">
        <f aca="true" t="shared" si="162" ref="G342:L343">G343</f>
        <v>125</v>
      </c>
      <c r="H342" s="45">
        <f t="shared" si="162"/>
        <v>125</v>
      </c>
      <c r="I342" s="45">
        <f t="shared" si="162"/>
        <v>0</v>
      </c>
      <c r="J342" s="45">
        <f t="shared" si="162"/>
        <v>125</v>
      </c>
      <c r="K342" s="45">
        <f t="shared" si="162"/>
        <v>125</v>
      </c>
      <c r="L342" s="45">
        <f t="shared" si="162"/>
        <v>0</v>
      </c>
    </row>
    <row r="343" spans="1:12" s="30" customFormat="1" ht="31.5">
      <c r="A343" s="163" t="s">
        <v>190</v>
      </c>
      <c r="B343" s="49"/>
      <c r="C343" s="42" t="s">
        <v>129</v>
      </c>
      <c r="D343" s="42" t="s">
        <v>157</v>
      </c>
      <c r="E343" s="43" t="s">
        <v>217</v>
      </c>
      <c r="F343" s="44" t="s">
        <v>178</v>
      </c>
      <c r="G343" s="45">
        <f t="shared" si="162"/>
        <v>125</v>
      </c>
      <c r="H343" s="45">
        <f t="shared" si="162"/>
        <v>125</v>
      </c>
      <c r="I343" s="45">
        <f t="shared" si="162"/>
        <v>0</v>
      </c>
      <c r="J343" s="45">
        <f t="shared" si="162"/>
        <v>125</v>
      </c>
      <c r="K343" s="45">
        <f t="shared" si="162"/>
        <v>125</v>
      </c>
      <c r="L343" s="45">
        <f t="shared" si="162"/>
        <v>0</v>
      </c>
    </row>
    <row r="344" spans="1:12" s="30" customFormat="1" ht="15.75">
      <c r="A344" s="128" t="s">
        <v>195</v>
      </c>
      <c r="B344" s="49"/>
      <c r="C344" s="42" t="s">
        <v>129</v>
      </c>
      <c r="D344" s="42" t="s">
        <v>157</v>
      </c>
      <c r="E344" s="43" t="s">
        <v>217</v>
      </c>
      <c r="F344" s="44" t="s">
        <v>196</v>
      </c>
      <c r="G344" s="45">
        <v>125</v>
      </c>
      <c r="H344" s="45">
        <v>125</v>
      </c>
      <c r="I344" s="45">
        <f>G344-H344</f>
        <v>0</v>
      </c>
      <c r="J344" s="45">
        <v>125</v>
      </c>
      <c r="K344" s="45">
        <v>125</v>
      </c>
      <c r="L344" s="45">
        <f>J344-K344</f>
        <v>0</v>
      </c>
    </row>
    <row r="345" spans="1:12" s="30" customFormat="1" ht="15.75">
      <c r="A345" s="153" t="s">
        <v>104</v>
      </c>
      <c r="B345" s="46"/>
      <c r="C345" s="42" t="s">
        <v>129</v>
      </c>
      <c r="D345" s="42" t="s">
        <v>157</v>
      </c>
      <c r="E345" s="43" t="s">
        <v>306</v>
      </c>
      <c r="F345" s="44"/>
      <c r="G345" s="45">
        <f aca="true" t="shared" si="163" ref="G345:L346">G346</f>
        <v>20</v>
      </c>
      <c r="H345" s="45">
        <f t="shared" si="163"/>
        <v>20</v>
      </c>
      <c r="I345" s="45">
        <f t="shared" si="163"/>
        <v>0</v>
      </c>
      <c r="J345" s="45">
        <f t="shared" si="163"/>
        <v>20</v>
      </c>
      <c r="K345" s="45">
        <f t="shared" si="163"/>
        <v>20</v>
      </c>
      <c r="L345" s="45">
        <f t="shared" si="163"/>
        <v>0</v>
      </c>
    </row>
    <row r="346" spans="1:12" s="30" customFormat="1" ht="31.5">
      <c r="A346" s="163" t="s">
        <v>190</v>
      </c>
      <c r="B346" s="46"/>
      <c r="C346" s="42" t="s">
        <v>129</v>
      </c>
      <c r="D346" s="42" t="s">
        <v>157</v>
      </c>
      <c r="E346" s="43" t="s">
        <v>306</v>
      </c>
      <c r="F346" s="44" t="s">
        <v>178</v>
      </c>
      <c r="G346" s="45">
        <f t="shared" si="163"/>
        <v>20</v>
      </c>
      <c r="H346" s="45">
        <f t="shared" si="163"/>
        <v>20</v>
      </c>
      <c r="I346" s="45">
        <f t="shared" si="163"/>
        <v>0</v>
      </c>
      <c r="J346" s="45">
        <f t="shared" si="163"/>
        <v>20</v>
      </c>
      <c r="K346" s="45">
        <f t="shared" si="163"/>
        <v>20</v>
      </c>
      <c r="L346" s="45">
        <f t="shared" si="163"/>
        <v>0</v>
      </c>
    </row>
    <row r="347" spans="1:12" s="30" customFormat="1" ht="15.75">
      <c r="A347" s="128" t="s">
        <v>195</v>
      </c>
      <c r="B347" s="46"/>
      <c r="C347" s="42" t="s">
        <v>129</v>
      </c>
      <c r="D347" s="42" t="s">
        <v>157</v>
      </c>
      <c r="E347" s="43" t="s">
        <v>306</v>
      </c>
      <c r="F347" s="44" t="s">
        <v>196</v>
      </c>
      <c r="G347" s="45">
        <v>20</v>
      </c>
      <c r="H347" s="45">
        <v>20</v>
      </c>
      <c r="I347" s="45">
        <f>G347-H347</f>
        <v>0</v>
      </c>
      <c r="J347" s="45">
        <v>20</v>
      </c>
      <c r="K347" s="45">
        <v>20</v>
      </c>
      <c r="L347" s="45">
        <f>J347-K347</f>
        <v>0</v>
      </c>
    </row>
    <row r="348" spans="1:12" s="30" customFormat="1" ht="15.75">
      <c r="A348" s="139" t="s">
        <v>287</v>
      </c>
      <c r="B348" s="49"/>
      <c r="C348" s="42" t="s">
        <v>176</v>
      </c>
      <c r="D348" s="42" t="s">
        <v>157</v>
      </c>
      <c r="E348" s="43" t="s">
        <v>381</v>
      </c>
      <c r="F348" s="44"/>
      <c r="G348" s="45">
        <f aca="true" t="shared" si="164" ref="G348:L349">G349</f>
        <v>480</v>
      </c>
      <c r="H348" s="45">
        <f t="shared" si="164"/>
        <v>480</v>
      </c>
      <c r="I348" s="45">
        <f t="shared" si="164"/>
        <v>0</v>
      </c>
      <c r="J348" s="45">
        <f t="shared" si="164"/>
        <v>30</v>
      </c>
      <c r="K348" s="45">
        <f t="shared" si="164"/>
        <v>30</v>
      </c>
      <c r="L348" s="45">
        <f t="shared" si="164"/>
        <v>0</v>
      </c>
    </row>
    <row r="349" spans="1:12" s="30" customFormat="1" ht="31.5">
      <c r="A349" s="163" t="s">
        <v>190</v>
      </c>
      <c r="B349" s="49"/>
      <c r="C349" s="42" t="s">
        <v>129</v>
      </c>
      <c r="D349" s="42" t="s">
        <v>157</v>
      </c>
      <c r="E349" s="43" t="s">
        <v>381</v>
      </c>
      <c r="F349" s="44" t="s">
        <v>178</v>
      </c>
      <c r="G349" s="45">
        <f t="shared" si="164"/>
        <v>480</v>
      </c>
      <c r="H349" s="45">
        <f t="shared" si="164"/>
        <v>480</v>
      </c>
      <c r="I349" s="45">
        <f t="shared" si="164"/>
        <v>0</v>
      </c>
      <c r="J349" s="45">
        <f t="shared" si="164"/>
        <v>30</v>
      </c>
      <c r="K349" s="45">
        <f t="shared" si="164"/>
        <v>30</v>
      </c>
      <c r="L349" s="45">
        <f t="shared" si="164"/>
        <v>0</v>
      </c>
    </row>
    <row r="350" spans="1:12" s="30" customFormat="1" ht="15.75">
      <c r="A350" s="128" t="s">
        <v>197</v>
      </c>
      <c r="B350" s="49"/>
      <c r="C350" s="42" t="s">
        <v>129</v>
      </c>
      <c r="D350" s="42" t="s">
        <v>157</v>
      </c>
      <c r="E350" s="43" t="s">
        <v>381</v>
      </c>
      <c r="F350" s="44" t="s">
        <v>196</v>
      </c>
      <c r="G350" s="45">
        <v>480</v>
      </c>
      <c r="H350" s="45">
        <v>480</v>
      </c>
      <c r="I350" s="45">
        <f>G350-H350</f>
        <v>0</v>
      </c>
      <c r="J350" s="45">
        <v>30</v>
      </c>
      <c r="K350" s="45">
        <v>30</v>
      </c>
      <c r="L350" s="45">
        <f>J350-K350</f>
        <v>0</v>
      </c>
    </row>
    <row r="351" spans="1:12" s="30" customFormat="1" ht="31.5">
      <c r="A351" s="139" t="s">
        <v>266</v>
      </c>
      <c r="B351" s="49"/>
      <c r="C351" s="42" t="s">
        <v>176</v>
      </c>
      <c r="D351" s="42" t="s">
        <v>157</v>
      </c>
      <c r="E351" s="44" t="s">
        <v>331</v>
      </c>
      <c r="F351" s="44"/>
      <c r="G351" s="45">
        <f aca="true" t="shared" si="165" ref="G351:L352">G352</f>
        <v>36</v>
      </c>
      <c r="H351" s="45">
        <f t="shared" si="165"/>
        <v>36</v>
      </c>
      <c r="I351" s="45">
        <f t="shared" si="165"/>
        <v>0</v>
      </c>
      <c r="J351" s="45">
        <f t="shared" si="165"/>
        <v>36</v>
      </c>
      <c r="K351" s="45">
        <f t="shared" si="165"/>
        <v>36</v>
      </c>
      <c r="L351" s="45">
        <f t="shared" si="165"/>
        <v>0</v>
      </c>
    </row>
    <row r="352" spans="1:12" s="30" customFormat="1" ht="31.5">
      <c r="A352" s="163" t="s">
        <v>190</v>
      </c>
      <c r="B352" s="49"/>
      <c r="C352" s="42" t="s">
        <v>129</v>
      </c>
      <c r="D352" s="42" t="s">
        <v>157</v>
      </c>
      <c r="E352" s="44" t="s">
        <v>331</v>
      </c>
      <c r="F352" s="44" t="s">
        <v>178</v>
      </c>
      <c r="G352" s="45">
        <f t="shared" si="165"/>
        <v>36</v>
      </c>
      <c r="H352" s="45">
        <f t="shared" si="165"/>
        <v>36</v>
      </c>
      <c r="I352" s="45">
        <f t="shared" si="165"/>
        <v>0</v>
      </c>
      <c r="J352" s="45">
        <f t="shared" si="165"/>
        <v>36</v>
      </c>
      <c r="K352" s="45">
        <f t="shared" si="165"/>
        <v>36</v>
      </c>
      <c r="L352" s="45">
        <f t="shared" si="165"/>
        <v>0</v>
      </c>
    </row>
    <row r="353" spans="1:12" s="30" customFormat="1" ht="15.75">
      <c r="A353" s="153" t="s">
        <v>197</v>
      </c>
      <c r="B353" s="49"/>
      <c r="C353" s="42" t="s">
        <v>129</v>
      </c>
      <c r="D353" s="42" t="s">
        <v>157</v>
      </c>
      <c r="E353" s="44" t="s">
        <v>331</v>
      </c>
      <c r="F353" s="44" t="s">
        <v>196</v>
      </c>
      <c r="G353" s="45">
        <v>36</v>
      </c>
      <c r="H353" s="45">
        <v>36</v>
      </c>
      <c r="I353" s="45">
        <f>G353-H353</f>
        <v>0</v>
      </c>
      <c r="J353" s="45">
        <v>36</v>
      </c>
      <c r="K353" s="45">
        <v>36</v>
      </c>
      <c r="L353" s="45">
        <f>J353-K353</f>
        <v>0</v>
      </c>
    </row>
    <row r="354" spans="1:12" s="30" customFormat="1" ht="15.75">
      <c r="A354" s="139" t="s">
        <v>267</v>
      </c>
      <c r="B354" s="51"/>
      <c r="C354" s="42" t="s">
        <v>129</v>
      </c>
      <c r="D354" s="42" t="s">
        <v>157</v>
      </c>
      <c r="E354" s="43" t="s">
        <v>35</v>
      </c>
      <c r="F354" s="44"/>
      <c r="G354" s="45">
        <f aca="true" t="shared" si="166" ref="G354:L354">G355</f>
        <v>135.6</v>
      </c>
      <c r="H354" s="45">
        <f t="shared" si="166"/>
        <v>135.6</v>
      </c>
      <c r="I354" s="45">
        <f t="shared" si="166"/>
        <v>0</v>
      </c>
      <c r="J354" s="45">
        <f t="shared" si="166"/>
        <v>135.6</v>
      </c>
      <c r="K354" s="45">
        <f t="shared" si="166"/>
        <v>135.6</v>
      </c>
      <c r="L354" s="45">
        <f t="shared" si="166"/>
        <v>0</v>
      </c>
    </row>
    <row r="355" spans="1:12" s="30" customFormat="1" ht="31.5">
      <c r="A355" s="163" t="s">
        <v>190</v>
      </c>
      <c r="B355" s="51"/>
      <c r="C355" s="42" t="s">
        <v>129</v>
      </c>
      <c r="D355" s="42" t="s">
        <v>157</v>
      </c>
      <c r="E355" s="43" t="s">
        <v>35</v>
      </c>
      <c r="F355" s="44" t="s">
        <v>178</v>
      </c>
      <c r="G355" s="45">
        <f aca="true" t="shared" si="167" ref="G355:L355">SUM(G356:G356)</f>
        <v>135.6</v>
      </c>
      <c r="H355" s="45">
        <f t="shared" si="167"/>
        <v>135.6</v>
      </c>
      <c r="I355" s="45">
        <f t="shared" si="167"/>
        <v>0</v>
      </c>
      <c r="J355" s="45">
        <f t="shared" si="167"/>
        <v>135.6</v>
      </c>
      <c r="K355" s="45">
        <f t="shared" si="167"/>
        <v>135.6</v>
      </c>
      <c r="L355" s="45">
        <f t="shared" si="167"/>
        <v>0</v>
      </c>
    </row>
    <row r="356" spans="1:12" s="30" customFormat="1" ht="15.75">
      <c r="A356" s="128" t="s">
        <v>195</v>
      </c>
      <c r="B356" s="51"/>
      <c r="C356" s="42" t="s">
        <v>129</v>
      </c>
      <c r="D356" s="42" t="s">
        <v>157</v>
      </c>
      <c r="E356" s="43" t="s">
        <v>35</v>
      </c>
      <c r="F356" s="44" t="s">
        <v>196</v>
      </c>
      <c r="G356" s="45">
        <v>135.6</v>
      </c>
      <c r="H356" s="45">
        <v>135.6</v>
      </c>
      <c r="I356" s="45">
        <f>G356-H356</f>
        <v>0</v>
      </c>
      <c r="J356" s="45">
        <v>135.6</v>
      </c>
      <c r="K356" s="45">
        <v>135.6</v>
      </c>
      <c r="L356" s="45">
        <f>J356-K356</f>
        <v>0</v>
      </c>
    </row>
    <row r="357" spans="1:12" s="30" customFormat="1" ht="31.5">
      <c r="A357" s="139" t="s">
        <v>268</v>
      </c>
      <c r="B357" s="46"/>
      <c r="C357" s="42" t="s">
        <v>129</v>
      </c>
      <c r="D357" s="42" t="s">
        <v>157</v>
      </c>
      <c r="E357" s="43" t="s">
        <v>36</v>
      </c>
      <c r="F357" s="44"/>
      <c r="G357" s="45">
        <f aca="true" t="shared" si="168" ref="G357:L357">G358</f>
        <v>150</v>
      </c>
      <c r="H357" s="45">
        <f t="shared" si="168"/>
        <v>150</v>
      </c>
      <c r="I357" s="45">
        <f t="shared" si="168"/>
        <v>0</v>
      </c>
      <c r="J357" s="45">
        <f t="shared" si="168"/>
        <v>150</v>
      </c>
      <c r="K357" s="45">
        <f t="shared" si="168"/>
        <v>150</v>
      </c>
      <c r="L357" s="45">
        <f t="shared" si="168"/>
        <v>0</v>
      </c>
    </row>
    <row r="358" spans="1:12" s="30" customFormat="1" ht="31.5">
      <c r="A358" s="163" t="s">
        <v>190</v>
      </c>
      <c r="B358" s="46"/>
      <c r="C358" s="42" t="s">
        <v>129</v>
      </c>
      <c r="D358" s="42" t="s">
        <v>157</v>
      </c>
      <c r="E358" s="43" t="s">
        <v>36</v>
      </c>
      <c r="F358" s="44" t="s">
        <v>178</v>
      </c>
      <c r="G358" s="45">
        <f aca="true" t="shared" si="169" ref="G358:L358">SUM(G359:G359)</f>
        <v>150</v>
      </c>
      <c r="H358" s="45">
        <f t="shared" si="169"/>
        <v>150</v>
      </c>
      <c r="I358" s="45">
        <f t="shared" si="169"/>
        <v>0</v>
      </c>
      <c r="J358" s="45">
        <f t="shared" si="169"/>
        <v>150</v>
      </c>
      <c r="K358" s="45">
        <f t="shared" si="169"/>
        <v>150</v>
      </c>
      <c r="L358" s="45">
        <f t="shared" si="169"/>
        <v>0</v>
      </c>
    </row>
    <row r="359" spans="1:12" s="14" customFormat="1" ht="15.75">
      <c r="A359" s="128" t="s">
        <v>195</v>
      </c>
      <c r="B359" s="49"/>
      <c r="C359" s="42" t="s">
        <v>129</v>
      </c>
      <c r="D359" s="42" t="s">
        <v>157</v>
      </c>
      <c r="E359" s="43" t="s">
        <v>36</v>
      </c>
      <c r="F359" s="44" t="s">
        <v>196</v>
      </c>
      <c r="G359" s="45">
        <v>150</v>
      </c>
      <c r="H359" s="45">
        <v>150</v>
      </c>
      <c r="I359" s="45">
        <f>G359-H359</f>
        <v>0</v>
      </c>
      <c r="J359" s="45">
        <v>150</v>
      </c>
      <c r="K359" s="45">
        <v>150</v>
      </c>
      <c r="L359" s="45">
        <f>J359-K359</f>
        <v>0</v>
      </c>
    </row>
    <row r="360" spans="1:12" s="14" customFormat="1" ht="78.75">
      <c r="A360" s="171" t="s">
        <v>489</v>
      </c>
      <c r="B360" s="49"/>
      <c r="C360" s="42" t="s">
        <v>129</v>
      </c>
      <c r="D360" s="42" t="s">
        <v>157</v>
      </c>
      <c r="E360" s="44" t="s">
        <v>382</v>
      </c>
      <c r="F360" s="44"/>
      <c r="G360" s="45">
        <f aca="true" t="shared" si="170" ref="G360:L361">G361</f>
        <v>50</v>
      </c>
      <c r="H360" s="45">
        <f t="shared" si="170"/>
        <v>50</v>
      </c>
      <c r="I360" s="45">
        <f t="shared" si="170"/>
        <v>0</v>
      </c>
      <c r="J360" s="45">
        <f t="shared" si="170"/>
        <v>50</v>
      </c>
      <c r="K360" s="45">
        <f t="shared" si="170"/>
        <v>50</v>
      </c>
      <c r="L360" s="45">
        <f t="shared" si="170"/>
        <v>0</v>
      </c>
    </row>
    <row r="361" spans="1:12" s="14" customFormat="1" ht="31.5">
      <c r="A361" s="153" t="s">
        <v>262</v>
      </c>
      <c r="B361" s="49"/>
      <c r="C361" s="42" t="s">
        <v>129</v>
      </c>
      <c r="D361" s="42" t="s">
        <v>157</v>
      </c>
      <c r="E361" s="44" t="s">
        <v>382</v>
      </c>
      <c r="F361" s="44" t="s">
        <v>178</v>
      </c>
      <c r="G361" s="45">
        <f t="shared" si="170"/>
        <v>50</v>
      </c>
      <c r="H361" s="45">
        <f t="shared" si="170"/>
        <v>50</v>
      </c>
      <c r="I361" s="45">
        <f t="shared" si="170"/>
        <v>0</v>
      </c>
      <c r="J361" s="45">
        <f t="shared" si="170"/>
        <v>50</v>
      </c>
      <c r="K361" s="45">
        <f t="shared" si="170"/>
        <v>50</v>
      </c>
      <c r="L361" s="45">
        <f t="shared" si="170"/>
        <v>0</v>
      </c>
    </row>
    <row r="362" spans="1:12" s="14" customFormat="1" ht="15.75">
      <c r="A362" s="128" t="s">
        <v>195</v>
      </c>
      <c r="B362" s="49"/>
      <c r="C362" s="42" t="s">
        <v>129</v>
      </c>
      <c r="D362" s="42" t="s">
        <v>157</v>
      </c>
      <c r="E362" s="44" t="s">
        <v>382</v>
      </c>
      <c r="F362" s="44" t="s">
        <v>196</v>
      </c>
      <c r="G362" s="45">
        <v>50</v>
      </c>
      <c r="H362" s="45">
        <v>50</v>
      </c>
      <c r="I362" s="45">
        <f>G362-H362</f>
        <v>0</v>
      </c>
      <c r="J362" s="45">
        <v>50</v>
      </c>
      <c r="K362" s="45">
        <v>50</v>
      </c>
      <c r="L362" s="45">
        <f>J362-K362</f>
        <v>0</v>
      </c>
    </row>
    <row r="363" spans="1:12" s="14" customFormat="1" ht="31.5">
      <c r="A363" s="152" t="s">
        <v>490</v>
      </c>
      <c r="B363" s="49"/>
      <c r="C363" s="37" t="s">
        <v>129</v>
      </c>
      <c r="D363" s="37" t="s">
        <v>157</v>
      </c>
      <c r="E363" s="38" t="s">
        <v>80</v>
      </c>
      <c r="F363" s="39"/>
      <c r="G363" s="40">
        <f aca="true" t="shared" si="171" ref="G363:L365">G364</f>
        <v>50</v>
      </c>
      <c r="H363" s="40">
        <f t="shared" si="171"/>
        <v>50</v>
      </c>
      <c r="I363" s="40">
        <f t="shared" si="171"/>
        <v>0</v>
      </c>
      <c r="J363" s="40">
        <f t="shared" si="171"/>
        <v>50</v>
      </c>
      <c r="K363" s="40">
        <f t="shared" si="171"/>
        <v>50</v>
      </c>
      <c r="L363" s="40">
        <f t="shared" si="171"/>
        <v>0</v>
      </c>
    </row>
    <row r="364" spans="1:12" s="14" customFormat="1" ht="15.75">
      <c r="A364" s="168" t="s">
        <v>491</v>
      </c>
      <c r="B364" s="51"/>
      <c r="C364" s="42" t="s">
        <v>129</v>
      </c>
      <c r="D364" s="42" t="s">
        <v>157</v>
      </c>
      <c r="E364" s="43" t="s">
        <v>81</v>
      </c>
      <c r="F364" s="44"/>
      <c r="G364" s="45">
        <f t="shared" si="171"/>
        <v>50</v>
      </c>
      <c r="H364" s="45">
        <f t="shared" si="171"/>
        <v>50</v>
      </c>
      <c r="I364" s="45">
        <f t="shared" si="171"/>
        <v>0</v>
      </c>
      <c r="J364" s="45">
        <f t="shared" si="171"/>
        <v>50</v>
      </c>
      <c r="K364" s="45">
        <f t="shared" si="171"/>
        <v>50</v>
      </c>
      <c r="L364" s="45">
        <f t="shared" si="171"/>
        <v>0</v>
      </c>
    </row>
    <row r="365" spans="1:12" s="14" customFormat="1" ht="31.5">
      <c r="A365" s="163" t="s">
        <v>190</v>
      </c>
      <c r="B365" s="51"/>
      <c r="C365" s="42" t="s">
        <v>129</v>
      </c>
      <c r="D365" s="42" t="s">
        <v>157</v>
      </c>
      <c r="E365" s="43" t="s">
        <v>81</v>
      </c>
      <c r="F365" s="44" t="s">
        <v>178</v>
      </c>
      <c r="G365" s="45">
        <f t="shared" si="171"/>
        <v>50</v>
      </c>
      <c r="H365" s="45">
        <f t="shared" si="171"/>
        <v>50</v>
      </c>
      <c r="I365" s="45">
        <f t="shared" si="171"/>
        <v>0</v>
      </c>
      <c r="J365" s="45">
        <f t="shared" si="171"/>
        <v>50</v>
      </c>
      <c r="K365" s="45">
        <f t="shared" si="171"/>
        <v>50</v>
      </c>
      <c r="L365" s="45">
        <f t="shared" si="171"/>
        <v>0</v>
      </c>
    </row>
    <row r="366" spans="1:12" s="14" customFormat="1" ht="15.75">
      <c r="A366" s="128" t="s">
        <v>191</v>
      </c>
      <c r="B366" s="51"/>
      <c r="C366" s="42" t="s">
        <v>129</v>
      </c>
      <c r="D366" s="42" t="s">
        <v>157</v>
      </c>
      <c r="E366" s="43" t="s">
        <v>81</v>
      </c>
      <c r="F366" s="44" t="s">
        <v>192</v>
      </c>
      <c r="G366" s="45">
        <v>50</v>
      </c>
      <c r="H366" s="45">
        <v>50</v>
      </c>
      <c r="I366" s="45">
        <f>G366-H366</f>
        <v>0</v>
      </c>
      <c r="J366" s="45">
        <v>50</v>
      </c>
      <c r="K366" s="45">
        <v>50</v>
      </c>
      <c r="L366" s="45">
        <f>J366-K366</f>
        <v>0</v>
      </c>
    </row>
    <row r="367" spans="1:12" s="14" customFormat="1" ht="15.75">
      <c r="A367" s="141" t="s">
        <v>501</v>
      </c>
      <c r="B367" s="41"/>
      <c r="C367" s="37" t="s">
        <v>129</v>
      </c>
      <c r="D367" s="37" t="s">
        <v>129</v>
      </c>
      <c r="E367" s="39" t="s">
        <v>341</v>
      </c>
      <c r="F367" s="39"/>
      <c r="G367" s="40">
        <f aca="true" t="shared" si="172" ref="G367:L367">G368</f>
        <v>150</v>
      </c>
      <c r="H367" s="40">
        <f t="shared" si="172"/>
        <v>150</v>
      </c>
      <c r="I367" s="40">
        <f t="shared" si="172"/>
        <v>0</v>
      </c>
      <c r="J367" s="40">
        <f t="shared" si="172"/>
        <v>150</v>
      </c>
      <c r="K367" s="40">
        <f t="shared" si="172"/>
        <v>150</v>
      </c>
      <c r="L367" s="40">
        <f t="shared" si="172"/>
        <v>0</v>
      </c>
    </row>
    <row r="368" spans="1:12" s="14" customFormat="1" ht="15.75">
      <c r="A368" s="156" t="s">
        <v>389</v>
      </c>
      <c r="B368" s="41"/>
      <c r="C368" s="42" t="s">
        <v>129</v>
      </c>
      <c r="D368" s="42" t="s">
        <v>129</v>
      </c>
      <c r="E368" s="44" t="s">
        <v>390</v>
      </c>
      <c r="F368" s="44"/>
      <c r="G368" s="45">
        <f aca="true" t="shared" si="173" ref="G368:L368">SUM(G369)</f>
        <v>150</v>
      </c>
      <c r="H368" s="45">
        <f t="shared" si="173"/>
        <v>150</v>
      </c>
      <c r="I368" s="45">
        <f t="shared" si="173"/>
        <v>0</v>
      </c>
      <c r="J368" s="45">
        <f t="shared" si="173"/>
        <v>150</v>
      </c>
      <c r="K368" s="45">
        <f t="shared" si="173"/>
        <v>150</v>
      </c>
      <c r="L368" s="45">
        <f t="shared" si="173"/>
        <v>0</v>
      </c>
    </row>
    <row r="369" spans="1:12" s="14" customFormat="1" ht="31.5">
      <c r="A369" s="163" t="s">
        <v>190</v>
      </c>
      <c r="B369" s="46"/>
      <c r="C369" s="42" t="s">
        <v>129</v>
      </c>
      <c r="D369" s="42" t="s">
        <v>129</v>
      </c>
      <c r="E369" s="44" t="s">
        <v>390</v>
      </c>
      <c r="F369" s="44" t="s">
        <v>178</v>
      </c>
      <c r="G369" s="45">
        <f aca="true" t="shared" si="174" ref="G369:L369">G370</f>
        <v>150</v>
      </c>
      <c r="H369" s="45">
        <f t="shared" si="174"/>
        <v>150</v>
      </c>
      <c r="I369" s="45">
        <f t="shared" si="174"/>
        <v>0</v>
      </c>
      <c r="J369" s="45">
        <f t="shared" si="174"/>
        <v>150</v>
      </c>
      <c r="K369" s="45">
        <f t="shared" si="174"/>
        <v>150</v>
      </c>
      <c r="L369" s="45">
        <f t="shared" si="174"/>
        <v>0</v>
      </c>
    </row>
    <row r="370" spans="1:12" s="14" customFormat="1" ht="15.75">
      <c r="A370" s="128" t="s">
        <v>191</v>
      </c>
      <c r="B370" s="41"/>
      <c r="C370" s="42" t="s">
        <v>129</v>
      </c>
      <c r="D370" s="42" t="s">
        <v>129</v>
      </c>
      <c r="E370" s="44" t="s">
        <v>390</v>
      </c>
      <c r="F370" s="44" t="s">
        <v>192</v>
      </c>
      <c r="G370" s="45">
        <v>150</v>
      </c>
      <c r="H370" s="45">
        <v>150</v>
      </c>
      <c r="I370" s="45">
        <f>G370-H370</f>
        <v>0</v>
      </c>
      <c r="J370" s="45">
        <v>150</v>
      </c>
      <c r="K370" s="45">
        <v>150</v>
      </c>
      <c r="L370" s="45">
        <f>J370-K370</f>
        <v>0</v>
      </c>
    </row>
    <row r="371" spans="1:12" s="14" customFormat="1" ht="15.75">
      <c r="A371" s="152" t="s">
        <v>125</v>
      </c>
      <c r="B371" s="36"/>
      <c r="C371" s="37" t="s">
        <v>129</v>
      </c>
      <c r="D371" s="37" t="s">
        <v>168</v>
      </c>
      <c r="E371" s="38"/>
      <c r="F371" s="39"/>
      <c r="G371" s="53">
        <f aca="true" t="shared" si="175" ref="G371:L371">G372+G384</f>
        <v>20540.300000000003</v>
      </c>
      <c r="H371" s="53">
        <f>H372+H384</f>
        <v>20540.300000000003</v>
      </c>
      <c r="I371" s="53">
        <f t="shared" si="175"/>
        <v>0</v>
      </c>
      <c r="J371" s="53">
        <f t="shared" si="175"/>
        <v>21268.165999999997</v>
      </c>
      <c r="K371" s="53">
        <f>K372+K384</f>
        <v>21268.165999999997</v>
      </c>
      <c r="L371" s="53">
        <f t="shared" si="175"/>
        <v>0</v>
      </c>
    </row>
    <row r="372" spans="1:17" s="14" customFormat="1" ht="31.5">
      <c r="A372" s="152" t="s">
        <v>420</v>
      </c>
      <c r="B372" s="36"/>
      <c r="C372" s="37" t="s">
        <v>129</v>
      </c>
      <c r="D372" s="37" t="s">
        <v>168</v>
      </c>
      <c r="E372" s="38" t="s">
        <v>11</v>
      </c>
      <c r="F372" s="39"/>
      <c r="G372" s="53">
        <f aca="true" t="shared" si="176" ref="G372:L372">G373</f>
        <v>16206.800000000001</v>
      </c>
      <c r="H372" s="53">
        <f t="shared" si="176"/>
        <v>16206.800000000001</v>
      </c>
      <c r="I372" s="53">
        <f t="shared" si="176"/>
        <v>0</v>
      </c>
      <c r="J372" s="53">
        <f t="shared" si="176"/>
        <v>16810.6</v>
      </c>
      <c r="K372" s="53">
        <f t="shared" si="176"/>
        <v>16810.6</v>
      </c>
      <c r="L372" s="53">
        <f t="shared" si="176"/>
        <v>0</v>
      </c>
      <c r="Q372" s="32"/>
    </row>
    <row r="373" spans="1:17" s="14" customFormat="1" ht="31.5">
      <c r="A373" s="152" t="s">
        <v>502</v>
      </c>
      <c r="B373" s="36"/>
      <c r="C373" s="37" t="s">
        <v>129</v>
      </c>
      <c r="D373" s="37" t="s">
        <v>168</v>
      </c>
      <c r="E373" s="38" t="s">
        <v>362</v>
      </c>
      <c r="F373" s="39"/>
      <c r="G373" s="53">
        <f aca="true" t="shared" si="177" ref="G373:L373">G374+G379</f>
        <v>16206.800000000001</v>
      </c>
      <c r="H373" s="53">
        <f>H374+H379</f>
        <v>16206.800000000001</v>
      </c>
      <c r="I373" s="53">
        <f t="shared" si="177"/>
        <v>0</v>
      </c>
      <c r="J373" s="53">
        <f t="shared" si="177"/>
        <v>16810.6</v>
      </c>
      <c r="K373" s="53">
        <f>K374+K379</f>
        <v>16810.6</v>
      </c>
      <c r="L373" s="53">
        <f t="shared" si="177"/>
        <v>0</v>
      </c>
      <c r="Q373" s="32"/>
    </row>
    <row r="374" spans="1:17" s="14" customFormat="1" ht="15.75">
      <c r="A374" s="139" t="s">
        <v>107</v>
      </c>
      <c r="B374" s="46"/>
      <c r="C374" s="42" t="s">
        <v>129</v>
      </c>
      <c r="D374" s="42" t="s">
        <v>168</v>
      </c>
      <c r="E374" s="43" t="s">
        <v>363</v>
      </c>
      <c r="F374" s="44"/>
      <c r="G374" s="45">
        <f aca="true" t="shared" si="178" ref="G374:L374">G375+G377</f>
        <v>15806.800000000001</v>
      </c>
      <c r="H374" s="45">
        <f>H375+H377</f>
        <v>15806.800000000001</v>
      </c>
      <c r="I374" s="45">
        <f t="shared" si="178"/>
        <v>0</v>
      </c>
      <c r="J374" s="45">
        <f t="shared" si="178"/>
        <v>16410.6</v>
      </c>
      <c r="K374" s="45">
        <f>K375+K377</f>
        <v>16410.6</v>
      </c>
      <c r="L374" s="45">
        <f t="shared" si="178"/>
        <v>0</v>
      </c>
      <c r="Q374" s="32"/>
    </row>
    <row r="375" spans="1:12" s="14" customFormat="1" ht="47.25">
      <c r="A375" s="155" t="s">
        <v>115</v>
      </c>
      <c r="B375" s="46"/>
      <c r="C375" s="42" t="s">
        <v>129</v>
      </c>
      <c r="D375" s="42" t="s">
        <v>168</v>
      </c>
      <c r="E375" s="43" t="s">
        <v>363</v>
      </c>
      <c r="F375" s="44" t="s">
        <v>198</v>
      </c>
      <c r="G375" s="45">
        <f aca="true" t="shared" si="179" ref="G375:L375">G376</f>
        <v>15255.1</v>
      </c>
      <c r="H375" s="45">
        <f t="shared" si="179"/>
        <v>15255.1</v>
      </c>
      <c r="I375" s="45">
        <f t="shared" si="179"/>
        <v>0</v>
      </c>
      <c r="J375" s="45">
        <f t="shared" si="179"/>
        <v>15858.9</v>
      </c>
      <c r="K375" s="45">
        <f t="shared" si="179"/>
        <v>15858.9</v>
      </c>
      <c r="L375" s="45">
        <f t="shared" si="179"/>
        <v>0</v>
      </c>
    </row>
    <row r="376" spans="1:12" s="30" customFormat="1" ht="15.75">
      <c r="A376" s="173" t="s">
        <v>193</v>
      </c>
      <c r="B376" s="46"/>
      <c r="C376" s="42" t="s">
        <v>129</v>
      </c>
      <c r="D376" s="42" t="s">
        <v>168</v>
      </c>
      <c r="E376" s="43" t="s">
        <v>363</v>
      </c>
      <c r="F376" s="44" t="s">
        <v>194</v>
      </c>
      <c r="G376" s="45">
        <v>15255.1</v>
      </c>
      <c r="H376" s="45">
        <v>15255.1</v>
      </c>
      <c r="I376" s="45">
        <f>G376-H376</f>
        <v>0</v>
      </c>
      <c r="J376" s="45">
        <v>15858.9</v>
      </c>
      <c r="K376" s="45">
        <v>15858.9</v>
      </c>
      <c r="L376" s="45">
        <f>J376-K376</f>
        <v>0</v>
      </c>
    </row>
    <row r="377" spans="1:12" s="30" customFormat="1" ht="31.5">
      <c r="A377" s="155" t="s">
        <v>225</v>
      </c>
      <c r="B377" s="46"/>
      <c r="C377" s="42" t="s">
        <v>129</v>
      </c>
      <c r="D377" s="42" t="s">
        <v>168</v>
      </c>
      <c r="E377" s="43" t="s">
        <v>363</v>
      </c>
      <c r="F377" s="44" t="s">
        <v>188</v>
      </c>
      <c r="G377" s="45">
        <f aca="true" t="shared" si="180" ref="G377:L377">G378</f>
        <v>551.7</v>
      </c>
      <c r="H377" s="45">
        <f t="shared" si="180"/>
        <v>551.7</v>
      </c>
      <c r="I377" s="45">
        <f t="shared" si="180"/>
        <v>0</v>
      </c>
      <c r="J377" s="45">
        <f t="shared" si="180"/>
        <v>551.7</v>
      </c>
      <c r="K377" s="45">
        <f t="shared" si="180"/>
        <v>551.7</v>
      </c>
      <c r="L377" s="45">
        <f t="shared" si="180"/>
        <v>0</v>
      </c>
    </row>
    <row r="378" spans="1:12" s="14" customFormat="1" ht="31.5">
      <c r="A378" s="163" t="s">
        <v>189</v>
      </c>
      <c r="B378" s="46"/>
      <c r="C378" s="42" t="s">
        <v>129</v>
      </c>
      <c r="D378" s="42" t="s">
        <v>168</v>
      </c>
      <c r="E378" s="43" t="s">
        <v>363</v>
      </c>
      <c r="F378" s="44" t="s">
        <v>187</v>
      </c>
      <c r="G378" s="45">
        <v>551.7</v>
      </c>
      <c r="H378" s="45">
        <v>551.7</v>
      </c>
      <c r="I378" s="45">
        <f>G378-H378</f>
        <v>0</v>
      </c>
      <c r="J378" s="45">
        <v>551.7</v>
      </c>
      <c r="K378" s="45">
        <v>551.7</v>
      </c>
      <c r="L378" s="45">
        <f>J378-K378</f>
        <v>0</v>
      </c>
    </row>
    <row r="379" spans="1:12" s="14" customFormat="1" ht="15.75">
      <c r="A379" s="174" t="s">
        <v>104</v>
      </c>
      <c r="B379" s="46"/>
      <c r="C379" s="42" t="s">
        <v>129</v>
      </c>
      <c r="D379" s="42" t="s">
        <v>168</v>
      </c>
      <c r="E379" s="43" t="s">
        <v>364</v>
      </c>
      <c r="F379" s="44"/>
      <c r="G379" s="54">
        <f aca="true" t="shared" si="181" ref="G379:L379">G380+G382</f>
        <v>400</v>
      </c>
      <c r="H379" s="54">
        <f>H380+H382</f>
        <v>400</v>
      </c>
      <c r="I379" s="54">
        <f t="shared" si="181"/>
        <v>0</v>
      </c>
      <c r="J379" s="54">
        <f t="shared" si="181"/>
        <v>400</v>
      </c>
      <c r="K379" s="54">
        <f>K380+K382</f>
        <v>400</v>
      </c>
      <c r="L379" s="54">
        <f t="shared" si="181"/>
        <v>0</v>
      </c>
    </row>
    <row r="380" spans="1:12" s="14" customFormat="1" ht="47.25">
      <c r="A380" s="155" t="s">
        <v>115</v>
      </c>
      <c r="B380" s="46"/>
      <c r="C380" s="42" t="s">
        <v>129</v>
      </c>
      <c r="D380" s="42" t="s">
        <v>168</v>
      </c>
      <c r="E380" s="43" t="s">
        <v>364</v>
      </c>
      <c r="F380" s="44" t="s">
        <v>198</v>
      </c>
      <c r="G380" s="54">
        <f aca="true" t="shared" si="182" ref="G380:L380">G381</f>
        <v>300</v>
      </c>
      <c r="H380" s="54">
        <f t="shared" si="182"/>
        <v>300</v>
      </c>
      <c r="I380" s="54">
        <f t="shared" si="182"/>
        <v>0</v>
      </c>
      <c r="J380" s="54">
        <f t="shared" si="182"/>
        <v>300</v>
      </c>
      <c r="K380" s="54">
        <f t="shared" si="182"/>
        <v>300</v>
      </c>
      <c r="L380" s="54">
        <f t="shared" si="182"/>
        <v>0</v>
      </c>
    </row>
    <row r="381" spans="1:12" s="30" customFormat="1" ht="15.75">
      <c r="A381" s="173" t="s">
        <v>193</v>
      </c>
      <c r="B381" s="46"/>
      <c r="C381" s="42" t="s">
        <v>129</v>
      </c>
      <c r="D381" s="42" t="s">
        <v>168</v>
      </c>
      <c r="E381" s="43" t="s">
        <v>364</v>
      </c>
      <c r="F381" s="44" t="s">
        <v>194</v>
      </c>
      <c r="G381" s="54">
        <v>300</v>
      </c>
      <c r="H381" s="54">
        <v>300</v>
      </c>
      <c r="I381" s="45">
        <f>G381-H381</f>
        <v>0</v>
      </c>
      <c r="J381" s="54">
        <v>300</v>
      </c>
      <c r="K381" s="54">
        <v>300</v>
      </c>
      <c r="L381" s="45">
        <f>J381-K381</f>
        <v>0</v>
      </c>
    </row>
    <row r="382" spans="1:12" s="30" customFormat="1" ht="31.5">
      <c r="A382" s="155" t="s">
        <v>225</v>
      </c>
      <c r="B382" s="46"/>
      <c r="C382" s="42" t="s">
        <v>129</v>
      </c>
      <c r="D382" s="42" t="s">
        <v>168</v>
      </c>
      <c r="E382" s="43" t="s">
        <v>364</v>
      </c>
      <c r="F382" s="44" t="s">
        <v>188</v>
      </c>
      <c r="G382" s="54">
        <f aca="true" t="shared" si="183" ref="G382:L382">G383</f>
        <v>100</v>
      </c>
      <c r="H382" s="54">
        <f t="shared" si="183"/>
        <v>100</v>
      </c>
      <c r="I382" s="54">
        <f t="shared" si="183"/>
        <v>0</v>
      </c>
      <c r="J382" s="54">
        <f t="shared" si="183"/>
        <v>100</v>
      </c>
      <c r="K382" s="54">
        <f t="shared" si="183"/>
        <v>100</v>
      </c>
      <c r="L382" s="54">
        <f t="shared" si="183"/>
        <v>0</v>
      </c>
    </row>
    <row r="383" spans="1:12" s="30" customFormat="1" ht="31.5">
      <c r="A383" s="139" t="s">
        <v>189</v>
      </c>
      <c r="B383" s="46"/>
      <c r="C383" s="42" t="s">
        <v>129</v>
      </c>
      <c r="D383" s="42" t="s">
        <v>168</v>
      </c>
      <c r="E383" s="43" t="s">
        <v>364</v>
      </c>
      <c r="F383" s="44" t="s">
        <v>187</v>
      </c>
      <c r="G383" s="54">
        <v>100</v>
      </c>
      <c r="H383" s="54">
        <v>100</v>
      </c>
      <c r="I383" s="45">
        <f>G383-H383</f>
        <v>0</v>
      </c>
      <c r="J383" s="54">
        <v>100</v>
      </c>
      <c r="K383" s="54">
        <v>100</v>
      </c>
      <c r="L383" s="45">
        <f>J383-K383</f>
        <v>0</v>
      </c>
    </row>
    <row r="384" spans="1:12" s="30" customFormat="1" ht="31.5">
      <c r="A384" s="141" t="s">
        <v>421</v>
      </c>
      <c r="B384" s="49"/>
      <c r="C384" s="37" t="s">
        <v>129</v>
      </c>
      <c r="D384" s="37" t="s">
        <v>168</v>
      </c>
      <c r="E384" s="38" t="s">
        <v>235</v>
      </c>
      <c r="F384" s="39"/>
      <c r="G384" s="53">
        <f aca="true" t="shared" si="184" ref="G384:L384">G385+G392</f>
        <v>4333.5</v>
      </c>
      <c r="H384" s="53">
        <f>H385+H392</f>
        <v>4333.5</v>
      </c>
      <c r="I384" s="53">
        <f t="shared" si="184"/>
        <v>0</v>
      </c>
      <c r="J384" s="53">
        <f t="shared" si="184"/>
        <v>4457.566</v>
      </c>
      <c r="K384" s="53">
        <f>K385+K392</f>
        <v>4457.566</v>
      </c>
      <c r="L384" s="53">
        <f t="shared" si="184"/>
        <v>0</v>
      </c>
    </row>
    <row r="385" spans="1:12" s="30" customFormat="1" ht="15.75">
      <c r="A385" s="172" t="s">
        <v>201</v>
      </c>
      <c r="B385" s="49"/>
      <c r="C385" s="37" t="s">
        <v>129</v>
      </c>
      <c r="D385" s="37" t="s">
        <v>168</v>
      </c>
      <c r="E385" s="38" t="s">
        <v>236</v>
      </c>
      <c r="F385" s="39"/>
      <c r="G385" s="40">
        <f aca="true" t="shared" si="185" ref="G385:L385">G386+G389</f>
        <v>3283.5</v>
      </c>
      <c r="H385" s="40">
        <f>H386+H389</f>
        <v>3283.5</v>
      </c>
      <c r="I385" s="40">
        <f t="shared" si="185"/>
        <v>0</v>
      </c>
      <c r="J385" s="40">
        <f t="shared" si="185"/>
        <v>3407.566</v>
      </c>
      <c r="K385" s="40">
        <f>K386+K389</f>
        <v>3407.566</v>
      </c>
      <c r="L385" s="40">
        <f t="shared" si="185"/>
        <v>0</v>
      </c>
    </row>
    <row r="386" spans="1:12" s="30" customFormat="1" ht="15.75">
      <c r="A386" s="156" t="s">
        <v>106</v>
      </c>
      <c r="B386" s="49"/>
      <c r="C386" s="42" t="s">
        <v>129</v>
      </c>
      <c r="D386" s="42" t="s">
        <v>168</v>
      </c>
      <c r="E386" s="43" t="s">
        <v>237</v>
      </c>
      <c r="F386" s="44"/>
      <c r="G386" s="45">
        <f aca="true" t="shared" si="186" ref="G386:L387">G387</f>
        <v>182.5</v>
      </c>
      <c r="H386" s="45">
        <f t="shared" si="186"/>
        <v>182.5</v>
      </c>
      <c r="I386" s="45">
        <f t="shared" si="186"/>
        <v>0</v>
      </c>
      <c r="J386" s="45">
        <f t="shared" si="186"/>
        <v>182.5</v>
      </c>
      <c r="K386" s="45">
        <f t="shared" si="186"/>
        <v>182.5</v>
      </c>
      <c r="L386" s="45">
        <f t="shared" si="186"/>
        <v>0</v>
      </c>
    </row>
    <row r="387" spans="1:12" s="30" customFormat="1" ht="31.5">
      <c r="A387" s="163" t="s">
        <v>190</v>
      </c>
      <c r="B387" s="49"/>
      <c r="C387" s="42" t="s">
        <v>129</v>
      </c>
      <c r="D387" s="42" t="s">
        <v>168</v>
      </c>
      <c r="E387" s="43" t="s">
        <v>237</v>
      </c>
      <c r="F387" s="44" t="s">
        <v>178</v>
      </c>
      <c r="G387" s="45">
        <f t="shared" si="186"/>
        <v>182.5</v>
      </c>
      <c r="H387" s="45">
        <f t="shared" si="186"/>
        <v>182.5</v>
      </c>
      <c r="I387" s="45">
        <f t="shared" si="186"/>
        <v>0</v>
      </c>
      <c r="J387" s="45">
        <f t="shared" si="186"/>
        <v>182.5</v>
      </c>
      <c r="K387" s="45">
        <f t="shared" si="186"/>
        <v>182.5</v>
      </c>
      <c r="L387" s="45">
        <f t="shared" si="186"/>
        <v>0</v>
      </c>
    </row>
    <row r="388" spans="1:12" s="30" customFormat="1" ht="15.75">
      <c r="A388" s="128" t="s">
        <v>191</v>
      </c>
      <c r="B388" s="49"/>
      <c r="C388" s="42" t="s">
        <v>129</v>
      </c>
      <c r="D388" s="42" t="s">
        <v>168</v>
      </c>
      <c r="E388" s="43" t="s">
        <v>237</v>
      </c>
      <c r="F388" s="44" t="s">
        <v>192</v>
      </c>
      <c r="G388" s="45">
        <v>182.5</v>
      </c>
      <c r="H388" s="45">
        <v>182.5</v>
      </c>
      <c r="I388" s="45">
        <f>G388-H388</f>
        <v>0</v>
      </c>
      <c r="J388" s="45">
        <v>182.5</v>
      </c>
      <c r="K388" s="45">
        <v>182.5</v>
      </c>
      <c r="L388" s="45">
        <f>J388-K388</f>
        <v>0</v>
      </c>
    </row>
    <row r="389" spans="1:12" s="30" customFormat="1" ht="47.25">
      <c r="A389" s="154" t="s">
        <v>424</v>
      </c>
      <c r="B389" s="49"/>
      <c r="C389" s="42" t="s">
        <v>129</v>
      </c>
      <c r="D389" s="42" t="s">
        <v>168</v>
      </c>
      <c r="E389" s="43" t="s">
        <v>241</v>
      </c>
      <c r="F389" s="44"/>
      <c r="G389" s="45">
        <f aca="true" t="shared" si="187" ref="G389:L389">G390</f>
        <v>3101</v>
      </c>
      <c r="H389" s="45">
        <f t="shared" si="187"/>
        <v>3101</v>
      </c>
      <c r="I389" s="45">
        <f t="shared" si="187"/>
        <v>0</v>
      </c>
      <c r="J389" s="45">
        <f t="shared" si="187"/>
        <v>3225.066</v>
      </c>
      <c r="K389" s="45">
        <f t="shared" si="187"/>
        <v>3225.066</v>
      </c>
      <c r="L389" s="45">
        <f t="shared" si="187"/>
        <v>0</v>
      </c>
    </row>
    <row r="390" spans="1:12" ht="31.5">
      <c r="A390" s="163" t="s">
        <v>190</v>
      </c>
      <c r="B390" s="49"/>
      <c r="C390" s="42" t="s">
        <v>129</v>
      </c>
      <c r="D390" s="42" t="s">
        <v>168</v>
      </c>
      <c r="E390" s="43" t="s">
        <v>241</v>
      </c>
      <c r="F390" s="44" t="s">
        <v>178</v>
      </c>
      <c r="G390" s="45">
        <f aca="true" t="shared" si="188" ref="G390:L390">SUM(G391:G391)</f>
        <v>3101</v>
      </c>
      <c r="H390" s="45">
        <f t="shared" si="188"/>
        <v>3101</v>
      </c>
      <c r="I390" s="45">
        <f t="shared" si="188"/>
        <v>0</v>
      </c>
      <c r="J390" s="45">
        <f t="shared" si="188"/>
        <v>3225.066</v>
      </c>
      <c r="K390" s="45">
        <f t="shared" si="188"/>
        <v>3225.066</v>
      </c>
      <c r="L390" s="45">
        <f t="shared" si="188"/>
        <v>0</v>
      </c>
    </row>
    <row r="391" spans="1:12" ht="15.75">
      <c r="A391" s="128" t="s">
        <v>191</v>
      </c>
      <c r="B391" s="49"/>
      <c r="C391" s="42" t="s">
        <v>129</v>
      </c>
      <c r="D391" s="42" t="s">
        <v>168</v>
      </c>
      <c r="E391" s="43" t="s">
        <v>241</v>
      </c>
      <c r="F391" s="44" t="s">
        <v>192</v>
      </c>
      <c r="G391" s="45">
        <v>3101</v>
      </c>
      <c r="H391" s="45">
        <v>3101</v>
      </c>
      <c r="I391" s="45">
        <f>G391-H391</f>
        <v>0</v>
      </c>
      <c r="J391" s="45">
        <v>3225.066</v>
      </c>
      <c r="K391" s="45">
        <v>3225.066</v>
      </c>
      <c r="L391" s="45">
        <f>J391-K391</f>
        <v>0</v>
      </c>
    </row>
    <row r="392" spans="1:12" ht="31.5">
      <c r="A392" s="175" t="s">
        <v>503</v>
      </c>
      <c r="B392" s="49"/>
      <c r="C392" s="37" t="s">
        <v>129</v>
      </c>
      <c r="D392" s="37" t="s">
        <v>168</v>
      </c>
      <c r="E392" s="38" t="s">
        <v>238</v>
      </c>
      <c r="F392" s="39"/>
      <c r="G392" s="53">
        <f aca="true" t="shared" si="189" ref="G392:L392">G393+G396+G399</f>
        <v>1050</v>
      </c>
      <c r="H392" s="53">
        <f>H393+H396+H399</f>
        <v>1050</v>
      </c>
      <c r="I392" s="53">
        <f t="shared" si="189"/>
        <v>0</v>
      </c>
      <c r="J392" s="53">
        <f t="shared" si="189"/>
        <v>1050</v>
      </c>
      <c r="K392" s="53">
        <f>K393+K396+K399</f>
        <v>1050</v>
      </c>
      <c r="L392" s="53">
        <f t="shared" si="189"/>
        <v>0</v>
      </c>
    </row>
    <row r="393" spans="1:12" ht="15.75">
      <c r="A393" s="128" t="s">
        <v>265</v>
      </c>
      <c r="B393" s="46"/>
      <c r="C393" s="42" t="s">
        <v>129</v>
      </c>
      <c r="D393" s="42" t="s">
        <v>168</v>
      </c>
      <c r="E393" s="43" t="s">
        <v>281</v>
      </c>
      <c r="F393" s="44"/>
      <c r="G393" s="45">
        <f aca="true" t="shared" si="190" ref="G393:L394">G394</f>
        <v>500</v>
      </c>
      <c r="H393" s="45">
        <f t="shared" si="190"/>
        <v>500</v>
      </c>
      <c r="I393" s="45">
        <f t="shared" si="190"/>
        <v>0</v>
      </c>
      <c r="J393" s="45">
        <f t="shared" si="190"/>
        <v>500</v>
      </c>
      <c r="K393" s="45">
        <f t="shared" si="190"/>
        <v>500</v>
      </c>
      <c r="L393" s="45">
        <f t="shared" si="190"/>
        <v>0</v>
      </c>
    </row>
    <row r="394" spans="1:12" ht="31.5">
      <c r="A394" s="163" t="s">
        <v>190</v>
      </c>
      <c r="B394" s="46"/>
      <c r="C394" s="42" t="s">
        <v>129</v>
      </c>
      <c r="D394" s="42" t="s">
        <v>168</v>
      </c>
      <c r="E394" s="43" t="s">
        <v>281</v>
      </c>
      <c r="F394" s="44" t="s">
        <v>178</v>
      </c>
      <c r="G394" s="45">
        <f t="shared" si="190"/>
        <v>500</v>
      </c>
      <c r="H394" s="45">
        <f t="shared" si="190"/>
        <v>500</v>
      </c>
      <c r="I394" s="45">
        <f t="shared" si="190"/>
        <v>0</v>
      </c>
      <c r="J394" s="45">
        <f t="shared" si="190"/>
        <v>500</v>
      </c>
      <c r="K394" s="45">
        <f t="shared" si="190"/>
        <v>500</v>
      </c>
      <c r="L394" s="45">
        <f t="shared" si="190"/>
        <v>0</v>
      </c>
    </row>
    <row r="395" spans="1:12" ht="15.75">
      <c r="A395" s="128" t="s">
        <v>197</v>
      </c>
      <c r="B395" s="46"/>
      <c r="C395" s="42" t="s">
        <v>129</v>
      </c>
      <c r="D395" s="42" t="s">
        <v>168</v>
      </c>
      <c r="E395" s="43" t="s">
        <v>281</v>
      </c>
      <c r="F395" s="44" t="s">
        <v>196</v>
      </c>
      <c r="G395" s="45">
        <v>500</v>
      </c>
      <c r="H395" s="45">
        <v>500</v>
      </c>
      <c r="I395" s="45">
        <f>G395-H395</f>
        <v>0</v>
      </c>
      <c r="J395" s="45">
        <v>500</v>
      </c>
      <c r="K395" s="45">
        <v>500</v>
      </c>
      <c r="L395" s="45">
        <f>J395-K395</f>
        <v>0</v>
      </c>
    </row>
    <row r="396" spans="1:12" ht="15.75">
      <c r="A396" s="139" t="s">
        <v>267</v>
      </c>
      <c r="B396" s="46"/>
      <c r="C396" s="42" t="s">
        <v>129</v>
      </c>
      <c r="D396" s="42" t="s">
        <v>168</v>
      </c>
      <c r="E396" s="43" t="s">
        <v>280</v>
      </c>
      <c r="F396" s="44"/>
      <c r="G396" s="45">
        <f aca="true" t="shared" si="191" ref="G396:L397">G397</f>
        <v>370</v>
      </c>
      <c r="H396" s="45">
        <f t="shared" si="191"/>
        <v>450</v>
      </c>
      <c r="I396" s="45">
        <f t="shared" si="191"/>
        <v>-80</v>
      </c>
      <c r="J396" s="45">
        <f t="shared" si="191"/>
        <v>370</v>
      </c>
      <c r="K396" s="45">
        <f t="shared" si="191"/>
        <v>450</v>
      </c>
      <c r="L396" s="45">
        <f t="shared" si="191"/>
        <v>-80</v>
      </c>
    </row>
    <row r="397" spans="1:12" ht="31.5">
      <c r="A397" s="163" t="s">
        <v>190</v>
      </c>
      <c r="B397" s="46"/>
      <c r="C397" s="42" t="s">
        <v>129</v>
      </c>
      <c r="D397" s="42" t="s">
        <v>168</v>
      </c>
      <c r="E397" s="43" t="s">
        <v>280</v>
      </c>
      <c r="F397" s="44" t="s">
        <v>178</v>
      </c>
      <c r="G397" s="45">
        <f t="shared" si="191"/>
        <v>370</v>
      </c>
      <c r="H397" s="45">
        <f t="shared" si="191"/>
        <v>450</v>
      </c>
      <c r="I397" s="45">
        <f t="shared" si="191"/>
        <v>-80</v>
      </c>
      <c r="J397" s="45">
        <f t="shared" si="191"/>
        <v>370</v>
      </c>
      <c r="K397" s="45">
        <f t="shared" si="191"/>
        <v>450</v>
      </c>
      <c r="L397" s="45">
        <f t="shared" si="191"/>
        <v>-80</v>
      </c>
    </row>
    <row r="398" spans="1:12" ht="15.75">
      <c r="A398" s="128" t="s">
        <v>197</v>
      </c>
      <c r="B398" s="46"/>
      <c r="C398" s="42" t="s">
        <v>129</v>
      </c>
      <c r="D398" s="42" t="s">
        <v>168</v>
      </c>
      <c r="E398" s="43" t="s">
        <v>280</v>
      </c>
      <c r="F398" s="44" t="s">
        <v>196</v>
      </c>
      <c r="G398" s="45">
        <f>450-80</f>
        <v>370</v>
      </c>
      <c r="H398" s="45">
        <v>450</v>
      </c>
      <c r="I398" s="45">
        <f>G398-H398</f>
        <v>-80</v>
      </c>
      <c r="J398" s="45">
        <f>450-80</f>
        <v>370</v>
      </c>
      <c r="K398" s="45">
        <v>450</v>
      </c>
      <c r="L398" s="45">
        <f>J398-K398</f>
        <v>-80</v>
      </c>
    </row>
    <row r="399" spans="1:12" ht="31.5">
      <c r="A399" s="139" t="s">
        <v>268</v>
      </c>
      <c r="B399" s="46"/>
      <c r="C399" s="42" t="s">
        <v>129</v>
      </c>
      <c r="D399" s="42" t="s">
        <v>168</v>
      </c>
      <c r="E399" s="43" t="s">
        <v>332</v>
      </c>
      <c r="F399" s="44"/>
      <c r="G399" s="45">
        <f aca="true" t="shared" si="192" ref="G399:L400">G400</f>
        <v>180</v>
      </c>
      <c r="H399" s="45">
        <f t="shared" si="192"/>
        <v>100</v>
      </c>
      <c r="I399" s="45">
        <f t="shared" si="192"/>
        <v>80</v>
      </c>
      <c r="J399" s="45">
        <f t="shared" si="192"/>
        <v>180</v>
      </c>
      <c r="K399" s="45">
        <f t="shared" si="192"/>
        <v>100</v>
      </c>
      <c r="L399" s="45">
        <f t="shared" si="192"/>
        <v>80</v>
      </c>
    </row>
    <row r="400" spans="1:12" ht="31.5">
      <c r="A400" s="163" t="s">
        <v>190</v>
      </c>
      <c r="B400" s="46"/>
      <c r="C400" s="42" t="s">
        <v>129</v>
      </c>
      <c r="D400" s="42" t="s">
        <v>168</v>
      </c>
      <c r="E400" s="43" t="s">
        <v>332</v>
      </c>
      <c r="F400" s="44" t="s">
        <v>178</v>
      </c>
      <c r="G400" s="45">
        <f t="shared" si="192"/>
        <v>180</v>
      </c>
      <c r="H400" s="45">
        <f t="shared" si="192"/>
        <v>100</v>
      </c>
      <c r="I400" s="45">
        <f t="shared" si="192"/>
        <v>80</v>
      </c>
      <c r="J400" s="45">
        <f t="shared" si="192"/>
        <v>180</v>
      </c>
      <c r="K400" s="45">
        <f t="shared" si="192"/>
        <v>100</v>
      </c>
      <c r="L400" s="45">
        <f t="shared" si="192"/>
        <v>80</v>
      </c>
    </row>
    <row r="401" spans="1:12" ht="15.75">
      <c r="A401" s="128" t="s">
        <v>197</v>
      </c>
      <c r="B401" s="46"/>
      <c r="C401" s="42" t="s">
        <v>129</v>
      </c>
      <c r="D401" s="42" t="s">
        <v>168</v>
      </c>
      <c r="E401" s="43" t="s">
        <v>332</v>
      </c>
      <c r="F401" s="44" t="s">
        <v>196</v>
      </c>
      <c r="G401" s="45">
        <f>100+80</f>
        <v>180</v>
      </c>
      <c r="H401" s="45">
        <v>100</v>
      </c>
      <c r="I401" s="45">
        <f>G401-H401</f>
        <v>80</v>
      </c>
      <c r="J401" s="45">
        <f>100+80</f>
        <v>180</v>
      </c>
      <c r="K401" s="45">
        <v>100</v>
      </c>
      <c r="L401" s="45">
        <f>J401-K401</f>
        <v>80</v>
      </c>
    </row>
    <row r="402" spans="1:12" ht="15.75">
      <c r="A402" s="152" t="s">
        <v>154</v>
      </c>
      <c r="B402" s="46"/>
      <c r="C402" s="37" t="s">
        <v>127</v>
      </c>
      <c r="D402" s="42"/>
      <c r="E402" s="43"/>
      <c r="F402" s="44"/>
      <c r="G402" s="40">
        <f aca="true" t="shared" si="193" ref="G402:L407">G403</f>
        <v>28773.700000000004</v>
      </c>
      <c r="H402" s="40">
        <f t="shared" si="193"/>
        <v>28773.700000000004</v>
      </c>
      <c r="I402" s="40">
        <f t="shared" si="193"/>
        <v>0</v>
      </c>
      <c r="J402" s="40">
        <f t="shared" si="193"/>
        <v>29201.488</v>
      </c>
      <c r="K402" s="40">
        <f t="shared" si="193"/>
        <v>29201.488</v>
      </c>
      <c r="L402" s="40">
        <f t="shared" si="193"/>
        <v>0</v>
      </c>
    </row>
    <row r="403" spans="1:12" ht="15.75">
      <c r="A403" s="152" t="s">
        <v>158</v>
      </c>
      <c r="B403" s="37"/>
      <c r="C403" s="37" t="s">
        <v>127</v>
      </c>
      <c r="D403" s="37" t="s">
        <v>170</v>
      </c>
      <c r="E403" s="38"/>
      <c r="F403" s="39"/>
      <c r="G403" s="40">
        <f aca="true" t="shared" si="194" ref="G403:L403">G404</f>
        <v>28773.700000000004</v>
      </c>
      <c r="H403" s="40">
        <f t="shared" si="194"/>
        <v>28773.700000000004</v>
      </c>
      <c r="I403" s="40">
        <f t="shared" si="194"/>
        <v>0</v>
      </c>
      <c r="J403" s="40">
        <f t="shared" si="194"/>
        <v>29201.488</v>
      </c>
      <c r="K403" s="40">
        <f t="shared" si="194"/>
        <v>29201.488</v>
      </c>
      <c r="L403" s="40">
        <f t="shared" si="194"/>
        <v>0</v>
      </c>
    </row>
    <row r="404" spans="1:12" ht="31.5">
      <c r="A404" s="152" t="s">
        <v>420</v>
      </c>
      <c r="B404" s="36"/>
      <c r="C404" s="37" t="s">
        <v>127</v>
      </c>
      <c r="D404" s="37" t="s">
        <v>170</v>
      </c>
      <c r="E404" s="38" t="s">
        <v>11</v>
      </c>
      <c r="F404" s="39"/>
      <c r="G404" s="40">
        <f aca="true" t="shared" si="195" ref="G404:L404">G405+G409</f>
        <v>28773.700000000004</v>
      </c>
      <c r="H404" s="40">
        <f>H405+H409</f>
        <v>28773.700000000004</v>
      </c>
      <c r="I404" s="40">
        <f t="shared" si="195"/>
        <v>0</v>
      </c>
      <c r="J404" s="40">
        <f t="shared" si="195"/>
        <v>29201.488</v>
      </c>
      <c r="K404" s="40">
        <f>K405+K409</f>
        <v>29201.488</v>
      </c>
      <c r="L404" s="40">
        <f t="shared" si="195"/>
        <v>0</v>
      </c>
    </row>
    <row r="405" spans="1:12" ht="31.5">
      <c r="A405" s="152" t="s">
        <v>504</v>
      </c>
      <c r="B405" s="37"/>
      <c r="C405" s="37" t="s">
        <v>127</v>
      </c>
      <c r="D405" s="37" t="s">
        <v>170</v>
      </c>
      <c r="E405" s="38" t="s">
        <v>12</v>
      </c>
      <c r="F405" s="39"/>
      <c r="G405" s="40">
        <f t="shared" si="193"/>
        <v>7870.4</v>
      </c>
      <c r="H405" s="40">
        <f t="shared" si="193"/>
        <v>7870.4</v>
      </c>
      <c r="I405" s="40">
        <f t="shared" si="193"/>
        <v>0</v>
      </c>
      <c r="J405" s="40">
        <f t="shared" si="193"/>
        <v>8903.3</v>
      </c>
      <c r="K405" s="40">
        <f t="shared" si="193"/>
        <v>8903.3</v>
      </c>
      <c r="L405" s="40">
        <f t="shared" si="193"/>
        <v>0</v>
      </c>
    </row>
    <row r="406" spans="1:12" ht="31.5">
      <c r="A406" s="139" t="s">
        <v>249</v>
      </c>
      <c r="B406" s="42"/>
      <c r="C406" s="42" t="s">
        <v>127</v>
      </c>
      <c r="D406" s="42" t="s">
        <v>170</v>
      </c>
      <c r="E406" s="43" t="s">
        <v>79</v>
      </c>
      <c r="F406" s="44"/>
      <c r="G406" s="45">
        <f t="shared" si="193"/>
        <v>7870.4</v>
      </c>
      <c r="H406" s="45">
        <f t="shared" si="193"/>
        <v>7870.4</v>
      </c>
      <c r="I406" s="45">
        <f t="shared" si="193"/>
        <v>0</v>
      </c>
      <c r="J406" s="45">
        <f t="shared" si="193"/>
        <v>8903.3</v>
      </c>
      <c r="K406" s="45">
        <f t="shared" si="193"/>
        <v>8903.3</v>
      </c>
      <c r="L406" s="45">
        <f t="shared" si="193"/>
        <v>0</v>
      </c>
    </row>
    <row r="407" spans="1:12" ht="31.5">
      <c r="A407" s="163" t="s">
        <v>190</v>
      </c>
      <c r="B407" s="46"/>
      <c r="C407" s="42" t="s">
        <v>127</v>
      </c>
      <c r="D407" s="42" t="s">
        <v>170</v>
      </c>
      <c r="E407" s="43" t="s">
        <v>79</v>
      </c>
      <c r="F407" s="44" t="s">
        <v>178</v>
      </c>
      <c r="G407" s="45">
        <f t="shared" si="193"/>
        <v>7870.4</v>
      </c>
      <c r="H407" s="45">
        <f t="shared" si="193"/>
        <v>7870.4</v>
      </c>
      <c r="I407" s="45">
        <f t="shared" si="193"/>
        <v>0</v>
      </c>
      <c r="J407" s="45">
        <f t="shared" si="193"/>
        <v>8903.3</v>
      </c>
      <c r="K407" s="45">
        <f t="shared" si="193"/>
        <v>8903.3</v>
      </c>
      <c r="L407" s="45">
        <f t="shared" si="193"/>
        <v>0</v>
      </c>
    </row>
    <row r="408" spans="1:12" s="14" customFormat="1" ht="15.75">
      <c r="A408" s="128" t="s">
        <v>191</v>
      </c>
      <c r="B408" s="46"/>
      <c r="C408" s="42" t="s">
        <v>127</v>
      </c>
      <c r="D408" s="42" t="s">
        <v>170</v>
      </c>
      <c r="E408" s="43" t="s">
        <v>79</v>
      </c>
      <c r="F408" s="44" t="s">
        <v>192</v>
      </c>
      <c r="G408" s="45">
        <v>7870.4</v>
      </c>
      <c r="H408" s="45">
        <v>7870.4</v>
      </c>
      <c r="I408" s="45">
        <f>G408-H408</f>
        <v>0</v>
      </c>
      <c r="J408" s="45">
        <v>8903.3</v>
      </c>
      <c r="K408" s="45">
        <v>8903.3</v>
      </c>
      <c r="L408" s="45">
        <f>J408-K408</f>
        <v>0</v>
      </c>
    </row>
    <row r="409" spans="1:12" s="14" customFormat="1" ht="31.5">
      <c r="A409" s="152" t="s">
        <v>492</v>
      </c>
      <c r="B409" s="46"/>
      <c r="C409" s="42" t="s">
        <v>127</v>
      </c>
      <c r="D409" s="42" t="s">
        <v>170</v>
      </c>
      <c r="E409" s="38" t="s">
        <v>28</v>
      </c>
      <c r="F409" s="44"/>
      <c r="G409" s="40">
        <f aca="true" t="shared" si="196" ref="G409:L409">G410+G416+G413</f>
        <v>20903.300000000003</v>
      </c>
      <c r="H409" s="40">
        <f>H410+H416+H413</f>
        <v>20903.300000000003</v>
      </c>
      <c r="I409" s="40">
        <f t="shared" si="196"/>
        <v>0</v>
      </c>
      <c r="J409" s="40">
        <f t="shared" si="196"/>
        <v>20298.188000000002</v>
      </c>
      <c r="K409" s="40">
        <f>K410+K416+K413</f>
        <v>20298.188000000002</v>
      </c>
      <c r="L409" s="40">
        <f t="shared" si="196"/>
        <v>0</v>
      </c>
    </row>
    <row r="410" spans="1:12" s="14" customFormat="1" ht="15.75">
      <c r="A410" s="139" t="s">
        <v>256</v>
      </c>
      <c r="B410" s="51"/>
      <c r="C410" s="42" t="s">
        <v>127</v>
      </c>
      <c r="D410" s="42" t="s">
        <v>170</v>
      </c>
      <c r="E410" s="43" t="s">
        <v>257</v>
      </c>
      <c r="F410" s="44"/>
      <c r="G410" s="45">
        <f aca="true" t="shared" si="197" ref="G410:L411">G411</f>
        <v>2426.9</v>
      </c>
      <c r="H410" s="45">
        <f t="shared" si="197"/>
        <v>2426.9</v>
      </c>
      <c r="I410" s="45">
        <f t="shared" si="197"/>
        <v>0</v>
      </c>
      <c r="J410" s="45">
        <f t="shared" si="197"/>
        <v>2523.9</v>
      </c>
      <c r="K410" s="45">
        <f t="shared" si="197"/>
        <v>2523.9</v>
      </c>
      <c r="L410" s="45">
        <f t="shared" si="197"/>
        <v>0</v>
      </c>
    </row>
    <row r="411" spans="1:12" s="14" customFormat="1" ht="31.5">
      <c r="A411" s="163" t="s">
        <v>190</v>
      </c>
      <c r="B411" s="51"/>
      <c r="C411" s="42" t="s">
        <v>127</v>
      </c>
      <c r="D411" s="42" t="s">
        <v>170</v>
      </c>
      <c r="E411" s="43" t="s">
        <v>257</v>
      </c>
      <c r="F411" s="44" t="s">
        <v>178</v>
      </c>
      <c r="G411" s="45">
        <f t="shared" si="197"/>
        <v>2426.9</v>
      </c>
      <c r="H411" s="45">
        <f t="shared" si="197"/>
        <v>2426.9</v>
      </c>
      <c r="I411" s="45">
        <f t="shared" si="197"/>
        <v>0</v>
      </c>
      <c r="J411" s="45">
        <f t="shared" si="197"/>
        <v>2523.9</v>
      </c>
      <c r="K411" s="45">
        <f t="shared" si="197"/>
        <v>2523.9</v>
      </c>
      <c r="L411" s="45">
        <f t="shared" si="197"/>
        <v>0</v>
      </c>
    </row>
    <row r="412" spans="1:12" s="14" customFormat="1" ht="15.75">
      <c r="A412" s="128" t="s">
        <v>191</v>
      </c>
      <c r="B412" s="51"/>
      <c r="C412" s="42" t="s">
        <v>127</v>
      </c>
      <c r="D412" s="42" t="s">
        <v>170</v>
      </c>
      <c r="E412" s="43" t="s">
        <v>257</v>
      </c>
      <c r="F412" s="44" t="s">
        <v>192</v>
      </c>
      <c r="G412" s="45">
        <v>2426.9</v>
      </c>
      <c r="H412" s="45">
        <v>2426.9</v>
      </c>
      <c r="I412" s="45">
        <f>G412-H412</f>
        <v>0</v>
      </c>
      <c r="J412" s="45">
        <v>2523.9</v>
      </c>
      <c r="K412" s="45">
        <v>2523.9</v>
      </c>
      <c r="L412" s="45">
        <f>J412-K412</f>
        <v>0</v>
      </c>
    </row>
    <row r="413" spans="1:12" s="14" customFormat="1" ht="47.25">
      <c r="A413" s="154" t="s">
        <v>422</v>
      </c>
      <c r="B413" s="46"/>
      <c r="C413" s="42" t="s">
        <v>127</v>
      </c>
      <c r="D413" s="42" t="s">
        <v>170</v>
      </c>
      <c r="E413" s="43" t="s">
        <v>376</v>
      </c>
      <c r="F413" s="44"/>
      <c r="G413" s="45">
        <f aca="true" t="shared" si="198" ref="G413:L414">G414</f>
        <v>17657.100000000002</v>
      </c>
      <c r="H413" s="45">
        <f t="shared" si="198"/>
        <v>17657.100000000002</v>
      </c>
      <c r="I413" s="45">
        <f t="shared" si="198"/>
        <v>0</v>
      </c>
      <c r="J413" s="45">
        <f t="shared" si="198"/>
        <v>16922.288</v>
      </c>
      <c r="K413" s="45">
        <f t="shared" si="198"/>
        <v>16922.288</v>
      </c>
      <c r="L413" s="45">
        <f t="shared" si="198"/>
        <v>0</v>
      </c>
    </row>
    <row r="414" spans="1:12" ht="31.5">
      <c r="A414" s="163" t="s">
        <v>262</v>
      </c>
      <c r="B414" s="46"/>
      <c r="C414" s="42" t="s">
        <v>127</v>
      </c>
      <c r="D414" s="42" t="s">
        <v>170</v>
      </c>
      <c r="E414" s="43" t="s">
        <v>376</v>
      </c>
      <c r="F414" s="44" t="s">
        <v>178</v>
      </c>
      <c r="G414" s="45">
        <f t="shared" si="198"/>
        <v>17657.100000000002</v>
      </c>
      <c r="H414" s="45">
        <f t="shared" si="198"/>
        <v>17657.100000000002</v>
      </c>
      <c r="I414" s="45">
        <f t="shared" si="198"/>
        <v>0</v>
      </c>
      <c r="J414" s="45">
        <f t="shared" si="198"/>
        <v>16922.288</v>
      </c>
      <c r="K414" s="45">
        <f t="shared" si="198"/>
        <v>16922.288</v>
      </c>
      <c r="L414" s="45">
        <f t="shared" si="198"/>
        <v>0</v>
      </c>
    </row>
    <row r="415" spans="1:12" s="30" customFormat="1" ht="15.75">
      <c r="A415" s="128" t="s">
        <v>191</v>
      </c>
      <c r="B415" s="46"/>
      <c r="C415" s="42" t="s">
        <v>127</v>
      </c>
      <c r="D415" s="42" t="s">
        <v>170</v>
      </c>
      <c r="E415" s="43" t="s">
        <v>376</v>
      </c>
      <c r="F415" s="44" t="s">
        <v>192</v>
      </c>
      <c r="G415" s="45">
        <f>16504.4+16.5+1135+1.2</f>
        <v>17657.100000000002</v>
      </c>
      <c r="H415" s="45">
        <f>16504.4+16.5+1135+1.2</f>
        <v>17657.100000000002</v>
      </c>
      <c r="I415" s="45">
        <f>G415-H415</f>
        <v>0</v>
      </c>
      <c r="J415" s="45">
        <f>15765.988+15.8+1139.3+1.2</f>
        <v>16922.288</v>
      </c>
      <c r="K415" s="45">
        <f>15765.988+15.8+1139.3+1.2</f>
        <v>16922.288</v>
      </c>
      <c r="L415" s="45">
        <f>J415-K415</f>
        <v>0</v>
      </c>
    </row>
    <row r="416" spans="1:12" s="14" customFormat="1" ht="47.25">
      <c r="A416" s="154" t="s">
        <v>250</v>
      </c>
      <c r="B416" s="46"/>
      <c r="C416" s="42" t="s">
        <v>127</v>
      </c>
      <c r="D416" s="42" t="s">
        <v>170</v>
      </c>
      <c r="E416" s="43" t="s">
        <v>258</v>
      </c>
      <c r="F416" s="44"/>
      <c r="G416" s="45">
        <f aca="true" t="shared" si="199" ref="G416:L417">G417</f>
        <v>819.3</v>
      </c>
      <c r="H416" s="45">
        <f t="shared" si="199"/>
        <v>819.3</v>
      </c>
      <c r="I416" s="45">
        <f t="shared" si="199"/>
        <v>0</v>
      </c>
      <c r="J416" s="45">
        <f t="shared" si="199"/>
        <v>852</v>
      </c>
      <c r="K416" s="45">
        <f t="shared" si="199"/>
        <v>852</v>
      </c>
      <c r="L416" s="45">
        <f t="shared" si="199"/>
        <v>0</v>
      </c>
    </row>
    <row r="417" spans="1:12" s="14" customFormat="1" ht="31.5">
      <c r="A417" s="163" t="s">
        <v>190</v>
      </c>
      <c r="B417" s="46"/>
      <c r="C417" s="42" t="s">
        <v>127</v>
      </c>
      <c r="D417" s="42" t="s">
        <v>170</v>
      </c>
      <c r="E417" s="43" t="s">
        <v>258</v>
      </c>
      <c r="F417" s="44" t="s">
        <v>178</v>
      </c>
      <c r="G417" s="45">
        <f t="shared" si="199"/>
        <v>819.3</v>
      </c>
      <c r="H417" s="45">
        <f t="shared" si="199"/>
        <v>819.3</v>
      </c>
      <c r="I417" s="45">
        <f t="shared" si="199"/>
        <v>0</v>
      </c>
      <c r="J417" s="45">
        <f t="shared" si="199"/>
        <v>852</v>
      </c>
      <c r="K417" s="45">
        <f t="shared" si="199"/>
        <v>852</v>
      </c>
      <c r="L417" s="45">
        <f t="shared" si="199"/>
        <v>0</v>
      </c>
    </row>
    <row r="418" spans="1:12" s="14" customFormat="1" ht="15.75">
      <c r="A418" s="128" t="s">
        <v>191</v>
      </c>
      <c r="B418" s="46"/>
      <c r="C418" s="42" t="s">
        <v>127</v>
      </c>
      <c r="D418" s="42" t="s">
        <v>170</v>
      </c>
      <c r="E418" s="43" t="s">
        <v>258</v>
      </c>
      <c r="F418" s="44" t="s">
        <v>192</v>
      </c>
      <c r="G418" s="45">
        <f>81.9+737.4</f>
        <v>819.3</v>
      </c>
      <c r="H418" s="45">
        <f>81.9+737.4</f>
        <v>819.3</v>
      </c>
      <c r="I418" s="45">
        <f>G418-H418</f>
        <v>0</v>
      </c>
      <c r="J418" s="45">
        <f>85.2+766.8</f>
        <v>852</v>
      </c>
      <c r="K418" s="45">
        <f>85.2+766.8</f>
        <v>852</v>
      </c>
      <c r="L418" s="45">
        <f>J418-K418</f>
        <v>0</v>
      </c>
    </row>
    <row r="419" spans="1:12" ht="31.5">
      <c r="A419" s="195" t="s">
        <v>505</v>
      </c>
      <c r="B419" s="196" t="s">
        <v>283</v>
      </c>
      <c r="C419" s="203"/>
      <c r="D419" s="203"/>
      <c r="E419" s="204"/>
      <c r="F419" s="205"/>
      <c r="G419" s="200">
        <f aca="true" t="shared" si="200" ref="G419:L419">G420+G455+G467+G510+G559+G580</f>
        <v>218444.80000000005</v>
      </c>
      <c r="H419" s="200">
        <f>H420+H455+H467+H510+H559+H580</f>
        <v>218444.80000000005</v>
      </c>
      <c r="I419" s="200">
        <f t="shared" si="200"/>
        <v>0</v>
      </c>
      <c r="J419" s="200">
        <f t="shared" si="200"/>
        <v>227259.19999999995</v>
      </c>
      <c r="K419" s="200">
        <f>K420+K455+K467+K510+K559+K580</f>
        <v>227259.19999999995</v>
      </c>
      <c r="L419" s="200">
        <f t="shared" si="200"/>
        <v>0</v>
      </c>
    </row>
    <row r="420" spans="1:12" ht="15.75">
      <c r="A420" s="176" t="s">
        <v>131</v>
      </c>
      <c r="B420" s="59"/>
      <c r="C420" s="37" t="s">
        <v>156</v>
      </c>
      <c r="D420" s="37"/>
      <c r="E420" s="135"/>
      <c r="F420" s="112"/>
      <c r="G420" s="40">
        <f aca="true" t="shared" si="201" ref="G420:L420">G421+G428</f>
        <v>11045.8</v>
      </c>
      <c r="H420" s="40">
        <f>H421+H428</f>
        <v>11045.8</v>
      </c>
      <c r="I420" s="40">
        <f t="shared" si="201"/>
        <v>0</v>
      </c>
      <c r="J420" s="40">
        <f t="shared" si="201"/>
        <v>11452.4</v>
      </c>
      <c r="K420" s="40">
        <f>K421+K428</f>
        <v>11452.4</v>
      </c>
      <c r="L420" s="40">
        <f t="shared" si="201"/>
        <v>0</v>
      </c>
    </row>
    <row r="421" spans="1:12" ht="47.25">
      <c r="A421" s="141" t="s">
        <v>139</v>
      </c>
      <c r="B421" s="59"/>
      <c r="C421" s="37" t="s">
        <v>156</v>
      </c>
      <c r="D421" s="37" t="s">
        <v>170</v>
      </c>
      <c r="E421" s="135"/>
      <c r="F421" s="112"/>
      <c r="G421" s="40">
        <f aca="true" t="shared" si="202" ref="G421:L422">G422</f>
        <v>10605.8</v>
      </c>
      <c r="H421" s="40">
        <f t="shared" si="202"/>
        <v>10605.8</v>
      </c>
      <c r="I421" s="40">
        <f t="shared" si="202"/>
        <v>0</v>
      </c>
      <c r="J421" s="40">
        <f t="shared" si="202"/>
        <v>11012.4</v>
      </c>
      <c r="K421" s="40">
        <f t="shared" si="202"/>
        <v>11012.4</v>
      </c>
      <c r="L421" s="40">
        <f t="shared" si="202"/>
        <v>0</v>
      </c>
    </row>
    <row r="422" spans="1:12" ht="31.5">
      <c r="A422" s="152" t="s">
        <v>432</v>
      </c>
      <c r="B422" s="59"/>
      <c r="C422" s="37" t="s">
        <v>156</v>
      </c>
      <c r="D422" s="37" t="s">
        <v>170</v>
      </c>
      <c r="E422" s="38" t="s">
        <v>333</v>
      </c>
      <c r="F422" s="136"/>
      <c r="G422" s="40">
        <f t="shared" si="202"/>
        <v>10605.8</v>
      </c>
      <c r="H422" s="40">
        <f t="shared" si="202"/>
        <v>10605.8</v>
      </c>
      <c r="I422" s="40">
        <f t="shared" si="202"/>
        <v>0</v>
      </c>
      <c r="J422" s="40">
        <f t="shared" si="202"/>
        <v>11012.4</v>
      </c>
      <c r="K422" s="40">
        <f t="shared" si="202"/>
        <v>11012.4</v>
      </c>
      <c r="L422" s="40">
        <f t="shared" si="202"/>
        <v>0</v>
      </c>
    </row>
    <row r="423" spans="1:12" ht="15.75">
      <c r="A423" s="153" t="s">
        <v>114</v>
      </c>
      <c r="B423" s="59"/>
      <c r="C423" s="42" t="s">
        <v>156</v>
      </c>
      <c r="D423" s="42" t="s">
        <v>170</v>
      </c>
      <c r="E423" s="43" t="s">
        <v>334</v>
      </c>
      <c r="F423" s="44"/>
      <c r="G423" s="45">
        <f aca="true" t="shared" si="203" ref="G423:L423">G424+G426</f>
        <v>10605.8</v>
      </c>
      <c r="H423" s="45">
        <f>H424+H426</f>
        <v>10605.8</v>
      </c>
      <c r="I423" s="45">
        <f t="shared" si="203"/>
        <v>0</v>
      </c>
      <c r="J423" s="45">
        <f t="shared" si="203"/>
        <v>11012.4</v>
      </c>
      <c r="K423" s="45">
        <f>K424+K426</f>
        <v>11012.4</v>
      </c>
      <c r="L423" s="45">
        <f t="shared" si="203"/>
        <v>0</v>
      </c>
    </row>
    <row r="424" spans="1:12" ht="47.25">
      <c r="A424" s="155" t="s">
        <v>115</v>
      </c>
      <c r="B424" s="59"/>
      <c r="C424" s="42" t="s">
        <v>156</v>
      </c>
      <c r="D424" s="42" t="s">
        <v>170</v>
      </c>
      <c r="E424" s="43" t="s">
        <v>334</v>
      </c>
      <c r="F424" s="44" t="s">
        <v>198</v>
      </c>
      <c r="G424" s="45">
        <f aca="true" t="shared" si="204" ref="G424:L424">G425</f>
        <v>10330.3</v>
      </c>
      <c r="H424" s="45">
        <f t="shared" si="204"/>
        <v>10330.3</v>
      </c>
      <c r="I424" s="45">
        <f t="shared" si="204"/>
        <v>0</v>
      </c>
      <c r="J424" s="45">
        <f t="shared" si="204"/>
        <v>10736.9</v>
      </c>
      <c r="K424" s="45">
        <f t="shared" si="204"/>
        <v>10736.9</v>
      </c>
      <c r="L424" s="45">
        <f t="shared" si="204"/>
        <v>0</v>
      </c>
    </row>
    <row r="425" spans="1:12" ht="15.75">
      <c r="A425" s="155" t="s">
        <v>193</v>
      </c>
      <c r="B425" s="59"/>
      <c r="C425" s="42" t="s">
        <v>156</v>
      </c>
      <c r="D425" s="42" t="s">
        <v>170</v>
      </c>
      <c r="E425" s="43" t="s">
        <v>334</v>
      </c>
      <c r="F425" s="44" t="s">
        <v>194</v>
      </c>
      <c r="G425" s="45">
        <v>10330.3</v>
      </c>
      <c r="H425" s="45">
        <v>10330.3</v>
      </c>
      <c r="I425" s="45">
        <f>G425-H425</f>
        <v>0</v>
      </c>
      <c r="J425" s="45">
        <v>10736.9</v>
      </c>
      <c r="K425" s="45">
        <v>10736.9</v>
      </c>
      <c r="L425" s="45">
        <f>J425-K425</f>
        <v>0</v>
      </c>
    </row>
    <row r="426" spans="1:12" ht="31.5">
      <c r="A426" s="155" t="s">
        <v>225</v>
      </c>
      <c r="B426" s="59"/>
      <c r="C426" s="42" t="s">
        <v>156</v>
      </c>
      <c r="D426" s="42" t="s">
        <v>170</v>
      </c>
      <c r="E426" s="43" t="s">
        <v>334</v>
      </c>
      <c r="F426" s="44" t="s">
        <v>188</v>
      </c>
      <c r="G426" s="45">
        <f aca="true" t="shared" si="205" ref="G426:L426">G427</f>
        <v>275.5</v>
      </c>
      <c r="H426" s="45">
        <f t="shared" si="205"/>
        <v>275.5</v>
      </c>
      <c r="I426" s="45">
        <f t="shared" si="205"/>
        <v>0</v>
      </c>
      <c r="J426" s="45">
        <f t="shared" si="205"/>
        <v>275.5</v>
      </c>
      <c r="K426" s="45">
        <f t="shared" si="205"/>
        <v>275.5</v>
      </c>
      <c r="L426" s="45">
        <f t="shared" si="205"/>
        <v>0</v>
      </c>
    </row>
    <row r="427" spans="1:12" ht="31.5">
      <c r="A427" s="155" t="s">
        <v>189</v>
      </c>
      <c r="B427" s="59"/>
      <c r="C427" s="42" t="s">
        <v>156</v>
      </c>
      <c r="D427" s="42" t="s">
        <v>170</v>
      </c>
      <c r="E427" s="43" t="s">
        <v>334</v>
      </c>
      <c r="F427" s="44" t="s">
        <v>187</v>
      </c>
      <c r="G427" s="45">
        <v>275.5</v>
      </c>
      <c r="H427" s="45">
        <v>275.5</v>
      </c>
      <c r="I427" s="45">
        <f>G427-H427</f>
        <v>0</v>
      </c>
      <c r="J427" s="45">
        <v>275.5</v>
      </c>
      <c r="K427" s="45">
        <v>275.5</v>
      </c>
      <c r="L427" s="45">
        <f>J427-K427</f>
        <v>0</v>
      </c>
    </row>
    <row r="428" spans="1:12" ht="15.75">
      <c r="A428" s="161" t="s">
        <v>140</v>
      </c>
      <c r="B428" s="59"/>
      <c r="C428" s="37" t="s">
        <v>156</v>
      </c>
      <c r="D428" s="37" t="s">
        <v>122</v>
      </c>
      <c r="E428" s="135"/>
      <c r="F428" s="112"/>
      <c r="G428" s="40">
        <f aca="true" t="shared" si="206" ref="G428:L428">G429+G442+G451</f>
        <v>440</v>
      </c>
      <c r="H428" s="40">
        <f>H429+H442+H451</f>
        <v>440</v>
      </c>
      <c r="I428" s="40">
        <f t="shared" si="206"/>
        <v>0</v>
      </c>
      <c r="J428" s="40">
        <f t="shared" si="206"/>
        <v>440</v>
      </c>
      <c r="K428" s="40">
        <f>K429+K442+K451</f>
        <v>440</v>
      </c>
      <c r="L428" s="40">
        <f t="shared" si="206"/>
        <v>0</v>
      </c>
    </row>
    <row r="429" spans="1:12" s="14" customFormat="1" ht="31.5">
      <c r="A429" s="162" t="s">
        <v>433</v>
      </c>
      <c r="B429" s="59"/>
      <c r="C429" s="37" t="s">
        <v>156</v>
      </c>
      <c r="D429" s="37" t="s">
        <v>122</v>
      </c>
      <c r="E429" s="38" t="s">
        <v>82</v>
      </c>
      <c r="F429" s="112"/>
      <c r="G429" s="40">
        <f aca="true" t="shared" si="207" ref="G429:L429">G430+G436</f>
        <v>370</v>
      </c>
      <c r="H429" s="40">
        <f>H430+H436</f>
        <v>370</v>
      </c>
      <c r="I429" s="40">
        <f t="shared" si="207"/>
        <v>0</v>
      </c>
      <c r="J429" s="40">
        <f t="shared" si="207"/>
        <v>370</v>
      </c>
      <c r="K429" s="40">
        <f>K430+K436</f>
        <v>370</v>
      </c>
      <c r="L429" s="40">
        <f t="shared" si="207"/>
        <v>0</v>
      </c>
    </row>
    <row r="430" spans="1:12" s="14" customFormat="1" ht="15.75">
      <c r="A430" s="141" t="s">
        <v>335</v>
      </c>
      <c r="B430" s="59"/>
      <c r="C430" s="37" t="s">
        <v>156</v>
      </c>
      <c r="D430" s="37" t="s">
        <v>122</v>
      </c>
      <c r="E430" s="38" t="s">
        <v>48</v>
      </c>
      <c r="F430" s="112"/>
      <c r="G430" s="40">
        <f aca="true" t="shared" si="208" ref="G430:L430">G431</f>
        <v>45</v>
      </c>
      <c r="H430" s="40">
        <f t="shared" si="208"/>
        <v>45</v>
      </c>
      <c r="I430" s="40">
        <f t="shared" si="208"/>
        <v>0</v>
      </c>
      <c r="J430" s="40">
        <f t="shared" si="208"/>
        <v>45</v>
      </c>
      <c r="K430" s="40">
        <f t="shared" si="208"/>
        <v>45</v>
      </c>
      <c r="L430" s="40">
        <f t="shared" si="208"/>
        <v>0</v>
      </c>
    </row>
    <row r="431" spans="1:12" s="14" customFormat="1" ht="31.5">
      <c r="A431" s="156" t="s">
        <v>93</v>
      </c>
      <c r="B431" s="41"/>
      <c r="C431" s="42" t="s">
        <v>156</v>
      </c>
      <c r="D431" s="42" t="s">
        <v>122</v>
      </c>
      <c r="E431" s="43" t="s">
        <v>49</v>
      </c>
      <c r="F431" s="44"/>
      <c r="G431" s="45">
        <f aca="true" t="shared" si="209" ref="G431:L431">G432+G434</f>
        <v>45</v>
      </c>
      <c r="H431" s="45">
        <f>H432+H434</f>
        <v>45</v>
      </c>
      <c r="I431" s="45">
        <f t="shared" si="209"/>
        <v>0</v>
      </c>
      <c r="J431" s="45">
        <f t="shared" si="209"/>
        <v>45</v>
      </c>
      <c r="K431" s="45">
        <f>K432+K434</f>
        <v>45</v>
      </c>
      <c r="L431" s="45">
        <f t="shared" si="209"/>
        <v>0</v>
      </c>
    </row>
    <row r="432" spans="1:12" s="14" customFormat="1" ht="31.5">
      <c r="A432" s="155" t="s">
        <v>225</v>
      </c>
      <c r="B432" s="46"/>
      <c r="C432" s="42" t="s">
        <v>156</v>
      </c>
      <c r="D432" s="42" t="s">
        <v>122</v>
      </c>
      <c r="E432" s="43" t="s">
        <v>49</v>
      </c>
      <c r="F432" s="44" t="s">
        <v>188</v>
      </c>
      <c r="G432" s="45">
        <f aca="true" t="shared" si="210" ref="G432:L432">G433</f>
        <v>5</v>
      </c>
      <c r="H432" s="45">
        <f t="shared" si="210"/>
        <v>5</v>
      </c>
      <c r="I432" s="45">
        <f t="shared" si="210"/>
        <v>0</v>
      </c>
      <c r="J432" s="45">
        <f t="shared" si="210"/>
        <v>5</v>
      </c>
      <c r="K432" s="45">
        <f t="shared" si="210"/>
        <v>5</v>
      </c>
      <c r="L432" s="45">
        <f t="shared" si="210"/>
        <v>0</v>
      </c>
    </row>
    <row r="433" spans="1:12" s="14" customFormat="1" ht="31.5">
      <c r="A433" s="155" t="s">
        <v>189</v>
      </c>
      <c r="B433" s="41"/>
      <c r="C433" s="42" t="s">
        <v>156</v>
      </c>
      <c r="D433" s="42" t="s">
        <v>122</v>
      </c>
      <c r="E433" s="43" t="s">
        <v>49</v>
      </c>
      <c r="F433" s="44" t="s">
        <v>187</v>
      </c>
      <c r="G433" s="45">
        <v>5</v>
      </c>
      <c r="H433" s="45">
        <v>5</v>
      </c>
      <c r="I433" s="45">
        <f>G433-H433</f>
        <v>0</v>
      </c>
      <c r="J433" s="45">
        <v>5</v>
      </c>
      <c r="K433" s="45">
        <v>5</v>
      </c>
      <c r="L433" s="45">
        <f>J433-K433</f>
        <v>0</v>
      </c>
    </row>
    <row r="434" spans="1:12" s="14" customFormat="1" ht="31.5">
      <c r="A434" s="155" t="s">
        <v>262</v>
      </c>
      <c r="B434" s="59"/>
      <c r="C434" s="42" t="s">
        <v>156</v>
      </c>
      <c r="D434" s="42" t="s">
        <v>122</v>
      </c>
      <c r="E434" s="43" t="s">
        <v>49</v>
      </c>
      <c r="F434" s="137">
        <v>600</v>
      </c>
      <c r="G434" s="54">
        <f aca="true" t="shared" si="211" ref="G434:L434">G435</f>
        <v>40</v>
      </c>
      <c r="H434" s="54">
        <f t="shared" si="211"/>
        <v>40</v>
      </c>
      <c r="I434" s="54">
        <f t="shared" si="211"/>
        <v>0</v>
      </c>
      <c r="J434" s="54">
        <f t="shared" si="211"/>
        <v>40</v>
      </c>
      <c r="K434" s="54">
        <f t="shared" si="211"/>
        <v>40</v>
      </c>
      <c r="L434" s="54">
        <f t="shared" si="211"/>
        <v>0</v>
      </c>
    </row>
    <row r="435" spans="1:12" ht="15.75">
      <c r="A435" s="155" t="s">
        <v>191</v>
      </c>
      <c r="B435" s="59"/>
      <c r="C435" s="42" t="s">
        <v>156</v>
      </c>
      <c r="D435" s="42" t="s">
        <v>122</v>
      </c>
      <c r="E435" s="43" t="s">
        <v>49</v>
      </c>
      <c r="F435" s="137">
        <v>610</v>
      </c>
      <c r="G435" s="54">
        <v>40</v>
      </c>
      <c r="H435" s="54">
        <v>40</v>
      </c>
      <c r="I435" s="45">
        <f>G435-H435</f>
        <v>0</v>
      </c>
      <c r="J435" s="54">
        <v>40</v>
      </c>
      <c r="K435" s="54">
        <v>40</v>
      </c>
      <c r="L435" s="45">
        <f>J435-K435</f>
        <v>0</v>
      </c>
    </row>
    <row r="436" spans="1:12" s="14" customFormat="1" ht="15.75">
      <c r="A436" s="157" t="s">
        <v>211</v>
      </c>
      <c r="B436" s="41"/>
      <c r="C436" s="37" t="s">
        <v>156</v>
      </c>
      <c r="D436" s="37" t="s">
        <v>122</v>
      </c>
      <c r="E436" s="38" t="s">
        <v>50</v>
      </c>
      <c r="F436" s="44"/>
      <c r="G436" s="40">
        <f aca="true" t="shared" si="212" ref="G436:L436">G437</f>
        <v>325</v>
      </c>
      <c r="H436" s="40">
        <f t="shared" si="212"/>
        <v>325</v>
      </c>
      <c r="I436" s="40">
        <f t="shared" si="212"/>
        <v>0</v>
      </c>
      <c r="J436" s="40">
        <f t="shared" si="212"/>
        <v>325</v>
      </c>
      <c r="K436" s="40">
        <f t="shared" si="212"/>
        <v>325</v>
      </c>
      <c r="L436" s="40">
        <f t="shared" si="212"/>
        <v>0</v>
      </c>
    </row>
    <row r="437" spans="1:12" s="14" customFormat="1" ht="31.5">
      <c r="A437" s="156" t="s">
        <v>93</v>
      </c>
      <c r="B437" s="41"/>
      <c r="C437" s="42" t="s">
        <v>156</v>
      </c>
      <c r="D437" s="42" t="s">
        <v>122</v>
      </c>
      <c r="E437" s="43" t="s">
        <v>51</v>
      </c>
      <c r="F437" s="44"/>
      <c r="G437" s="45">
        <f aca="true" t="shared" si="213" ref="G437:L437">G438+G440</f>
        <v>325</v>
      </c>
      <c r="H437" s="45">
        <f>H438+H440</f>
        <v>325</v>
      </c>
      <c r="I437" s="45">
        <f t="shared" si="213"/>
        <v>0</v>
      </c>
      <c r="J437" s="45">
        <f t="shared" si="213"/>
        <v>325</v>
      </c>
      <c r="K437" s="45">
        <f>K438+K440</f>
        <v>325</v>
      </c>
      <c r="L437" s="45">
        <f t="shared" si="213"/>
        <v>0</v>
      </c>
    </row>
    <row r="438" spans="1:12" s="14" customFormat="1" ht="31.5">
      <c r="A438" s="155" t="s">
        <v>225</v>
      </c>
      <c r="B438" s="46"/>
      <c r="C438" s="42" t="s">
        <v>156</v>
      </c>
      <c r="D438" s="42" t="s">
        <v>122</v>
      </c>
      <c r="E438" s="43" t="s">
        <v>51</v>
      </c>
      <c r="F438" s="44" t="s">
        <v>188</v>
      </c>
      <c r="G438" s="45">
        <f aca="true" t="shared" si="214" ref="G438:L438">G439</f>
        <v>52</v>
      </c>
      <c r="H438" s="45">
        <f t="shared" si="214"/>
        <v>52</v>
      </c>
      <c r="I438" s="45">
        <f t="shared" si="214"/>
        <v>0</v>
      </c>
      <c r="J438" s="45">
        <f t="shared" si="214"/>
        <v>52</v>
      </c>
      <c r="K438" s="45">
        <f t="shared" si="214"/>
        <v>52</v>
      </c>
      <c r="L438" s="45">
        <f t="shared" si="214"/>
        <v>0</v>
      </c>
    </row>
    <row r="439" spans="1:12" s="14" customFormat="1" ht="31.5">
      <c r="A439" s="155" t="s">
        <v>189</v>
      </c>
      <c r="B439" s="41"/>
      <c r="C439" s="42" t="s">
        <v>156</v>
      </c>
      <c r="D439" s="42" t="s">
        <v>122</v>
      </c>
      <c r="E439" s="43" t="s">
        <v>51</v>
      </c>
      <c r="F439" s="44" t="s">
        <v>187</v>
      </c>
      <c r="G439" s="45">
        <v>52</v>
      </c>
      <c r="H439" s="45">
        <v>52</v>
      </c>
      <c r="I439" s="45">
        <f>G439-H439</f>
        <v>0</v>
      </c>
      <c r="J439" s="45">
        <v>52</v>
      </c>
      <c r="K439" s="45">
        <v>52</v>
      </c>
      <c r="L439" s="45">
        <f>J439-K439</f>
        <v>0</v>
      </c>
    </row>
    <row r="440" spans="1:12" s="14" customFormat="1" ht="31.5">
      <c r="A440" s="163" t="s">
        <v>190</v>
      </c>
      <c r="B440" s="41"/>
      <c r="C440" s="42" t="s">
        <v>156</v>
      </c>
      <c r="D440" s="42" t="s">
        <v>122</v>
      </c>
      <c r="E440" s="43" t="s">
        <v>51</v>
      </c>
      <c r="F440" s="44" t="s">
        <v>178</v>
      </c>
      <c r="G440" s="45">
        <f aca="true" t="shared" si="215" ref="G440:L440">G441</f>
        <v>273</v>
      </c>
      <c r="H440" s="45">
        <f t="shared" si="215"/>
        <v>273</v>
      </c>
      <c r="I440" s="45">
        <f t="shared" si="215"/>
        <v>0</v>
      </c>
      <c r="J440" s="45">
        <f t="shared" si="215"/>
        <v>273</v>
      </c>
      <c r="K440" s="45">
        <f t="shared" si="215"/>
        <v>273</v>
      </c>
      <c r="L440" s="45">
        <f t="shared" si="215"/>
        <v>0</v>
      </c>
    </row>
    <row r="441" spans="1:12" s="14" customFormat="1" ht="15.75">
      <c r="A441" s="128" t="s">
        <v>191</v>
      </c>
      <c r="B441" s="41"/>
      <c r="C441" s="42" t="s">
        <v>156</v>
      </c>
      <c r="D441" s="42" t="s">
        <v>122</v>
      </c>
      <c r="E441" s="43" t="s">
        <v>51</v>
      </c>
      <c r="F441" s="44" t="s">
        <v>192</v>
      </c>
      <c r="G441" s="45">
        <v>273</v>
      </c>
      <c r="H441" s="45">
        <v>273</v>
      </c>
      <c r="I441" s="45">
        <f>G441-H441</f>
        <v>0</v>
      </c>
      <c r="J441" s="45">
        <v>273</v>
      </c>
      <c r="K441" s="45">
        <v>273</v>
      </c>
      <c r="L441" s="45">
        <f>J441-K441</f>
        <v>0</v>
      </c>
    </row>
    <row r="442" spans="1:12" s="14" customFormat="1" ht="31.5">
      <c r="A442" s="161" t="s">
        <v>434</v>
      </c>
      <c r="B442" s="59"/>
      <c r="C442" s="37" t="s">
        <v>156</v>
      </c>
      <c r="D442" s="37" t="s">
        <v>122</v>
      </c>
      <c r="E442" s="38" t="s">
        <v>83</v>
      </c>
      <c r="F442" s="44"/>
      <c r="G442" s="40">
        <f aca="true" t="shared" si="216" ref="G442:L442">G443+G448</f>
        <v>60</v>
      </c>
      <c r="H442" s="40">
        <f>H443+H448</f>
        <v>60</v>
      </c>
      <c r="I442" s="40">
        <f t="shared" si="216"/>
        <v>0</v>
      </c>
      <c r="J442" s="40">
        <f t="shared" si="216"/>
        <v>60</v>
      </c>
      <c r="K442" s="40">
        <f>K443+K448</f>
        <v>60</v>
      </c>
      <c r="L442" s="40">
        <f t="shared" si="216"/>
        <v>0</v>
      </c>
    </row>
    <row r="443" spans="1:12" s="14" customFormat="1" ht="31.5">
      <c r="A443" s="156" t="s">
        <v>93</v>
      </c>
      <c r="B443" s="41"/>
      <c r="C443" s="42" t="s">
        <v>156</v>
      </c>
      <c r="D443" s="42" t="s">
        <v>122</v>
      </c>
      <c r="E443" s="43" t="s">
        <v>336</v>
      </c>
      <c r="F443" s="44"/>
      <c r="G443" s="45">
        <f aca="true" t="shared" si="217" ref="G443:L443">G446+G444</f>
        <v>40</v>
      </c>
      <c r="H443" s="45">
        <f>H446+H444</f>
        <v>40</v>
      </c>
      <c r="I443" s="45">
        <f t="shared" si="217"/>
        <v>0</v>
      </c>
      <c r="J443" s="45">
        <f t="shared" si="217"/>
        <v>40</v>
      </c>
      <c r="K443" s="45">
        <f>K446+K444</f>
        <v>40</v>
      </c>
      <c r="L443" s="45">
        <f t="shared" si="217"/>
        <v>0</v>
      </c>
    </row>
    <row r="444" spans="1:12" s="14" customFormat="1" ht="31.5">
      <c r="A444" s="155" t="s">
        <v>225</v>
      </c>
      <c r="B444" s="41"/>
      <c r="C444" s="42" t="s">
        <v>156</v>
      </c>
      <c r="D444" s="42" t="s">
        <v>122</v>
      </c>
      <c r="E444" s="43" t="s">
        <v>336</v>
      </c>
      <c r="F444" s="44" t="s">
        <v>188</v>
      </c>
      <c r="G444" s="45">
        <f aca="true" t="shared" si="218" ref="G444:L444">G445</f>
        <v>5</v>
      </c>
      <c r="H444" s="45">
        <f t="shared" si="218"/>
        <v>5</v>
      </c>
      <c r="I444" s="45">
        <f t="shared" si="218"/>
        <v>0</v>
      </c>
      <c r="J444" s="45">
        <f t="shared" si="218"/>
        <v>5</v>
      </c>
      <c r="K444" s="45">
        <f t="shared" si="218"/>
        <v>5</v>
      </c>
      <c r="L444" s="45">
        <f t="shared" si="218"/>
        <v>0</v>
      </c>
    </row>
    <row r="445" spans="1:12" s="14" customFormat="1" ht="31.5">
      <c r="A445" s="155" t="s">
        <v>189</v>
      </c>
      <c r="B445" s="41"/>
      <c r="C445" s="42" t="s">
        <v>156</v>
      </c>
      <c r="D445" s="42" t="s">
        <v>122</v>
      </c>
      <c r="E445" s="43" t="s">
        <v>336</v>
      </c>
      <c r="F445" s="44" t="s">
        <v>187</v>
      </c>
      <c r="G445" s="45">
        <v>5</v>
      </c>
      <c r="H445" s="45">
        <v>5</v>
      </c>
      <c r="I445" s="45">
        <f>G445-H445</f>
        <v>0</v>
      </c>
      <c r="J445" s="45">
        <v>5</v>
      </c>
      <c r="K445" s="45">
        <v>5</v>
      </c>
      <c r="L445" s="45">
        <f>J445-K445</f>
        <v>0</v>
      </c>
    </row>
    <row r="446" spans="1:12" s="14" customFormat="1" ht="31.5">
      <c r="A446" s="163" t="s">
        <v>190</v>
      </c>
      <c r="B446" s="41"/>
      <c r="C446" s="42" t="s">
        <v>156</v>
      </c>
      <c r="D446" s="42" t="s">
        <v>122</v>
      </c>
      <c r="E446" s="43" t="s">
        <v>336</v>
      </c>
      <c r="F446" s="44" t="s">
        <v>178</v>
      </c>
      <c r="G446" s="45">
        <f aca="true" t="shared" si="219" ref="G446:L446">G447</f>
        <v>35</v>
      </c>
      <c r="H446" s="45">
        <f t="shared" si="219"/>
        <v>35</v>
      </c>
      <c r="I446" s="45">
        <f t="shared" si="219"/>
        <v>0</v>
      </c>
      <c r="J446" s="45">
        <f t="shared" si="219"/>
        <v>35</v>
      </c>
      <c r="K446" s="45">
        <f t="shared" si="219"/>
        <v>35</v>
      </c>
      <c r="L446" s="45">
        <f t="shared" si="219"/>
        <v>0</v>
      </c>
    </row>
    <row r="447" spans="1:12" s="14" customFormat="1" ht="15.75">
      <c r="A447" s="128" t="s">
        <v>191</v>
      </c>
      <c r="B447" s="41"/>
      <c r="C447" s="42" t="s">
        <v>156</v>
      </c>
      <c r="D447" s="42" t="s">
        <v>122</v>
      </c>
      <c r="E447" s="43" t="s">
        <v>336</v>
      </c>
      <c r="F447" s="44" t="s">
        <v>192</v>
      </c>
      <c r="G447" s="45">
        <v>35</v>
      </c>
      <c r="H447" s="45">
        <v>35</v>
      </c>
      <c r="I447" s="45">
        <f>G447-H447</f>
        <v>0</v>
      </c>
      <c r="J447" s="45">
        <v>35</v>
      </c>
      <c r="K447" s="45">
        <v>35</v>
      </c>
      <c r="L447" s="45">
        <f>J447-K447</f>
        <v>0</v>
      </c>
    </row>
    <row r="448" spans="1:12" s="14" customFormat="1" ht="31.5">
      <c r="A448" s="153" t="s">
        <v>506</v>
      </c>
      <c r="B448" s="41"/>
      <c r="C448" s="42" t="s">
        <v>156</v>
      </c>
      <c r="D448" s="42" t="s">
        <v>122</v>
      </c>
      <c r="E448" s="44" t="s">
        <v>507</v>
      </c>
      <c r="F448" s="44"/>
      <c r="G448" s="45">
        <f aca="true" t="shared" si="220" ref="G448:L449">G449</f>
        <v>20</v>
      </c>
      <c r="H448" s="45">
        <f t="shared" si="220"/>
        <v>20</v>
      </c>
      <c r="I448" s="45">
        <f t="shared" si="220"/>
        <v>0</v>
      </c>
      <c r="J448" s="45">
        <f t="shared" si="220"/>
        <v>20</v>
      </c>
      <c r="K448" s="45">
        <f t="shared" si="220"/>
        <v>20</v>
      </c>
      <c r="L448" s="45">
        <f t="shared" si="220"/>
        <v>0</v>
      </c>
    </row>
    <row r="449" spans="1:12" s="14" customFormat="1" ht="31.5">
      <c r="A449" s="155" t="s">
        <v>225</v>
      </c>
      <c r="B449" s="41"/>
      <c r="C449" s="42" t="s">
        <v>156</v>
      </c>
      <c r="D449" s="42" t="s">
        <v>122</v>
      </c>
      <c r="E449" s="44" t="s">
        <v>507</v>
      </c>
      <c r="F449" s="44" t="s">
        <v>188</v>
      </c>
      <c r="G449" s="45">
        <f t="shared" si="220"/>
        <v>20</v>
      </c>
      <c r="H449" s="45">
        <f t="shared" si="220"/>
        <v>20</v>
      </c>
      <c r="I449" s="45">
        <f t="shared" si="220"/>
        <v>0</v>
      </c>
      <c r="J449" s="45">
        <f t="shared" si="220"/>
        <v>20</v>
      </c>
      <c r="K449" s="45">
        <f t="shared" si="220"/>
        <v>20</v>
      </c>
      <c r="L449" s="45">
        <f t="shared" si="220"/>
        <v>0</v>
      </c>
    </row>
    <row r="450" spans="1:12" s="14" customFormat="1" ht="31.5">
      <c r="A450" s="155" t="s">
        <v>189</v>
      </c>
      <c r="B450" s="41"/>
      <c r="C450" s="42" t="s">
        <v>156</v>
      </c>
      <c r="D450" s="42" t="s">
        <v>122</v>
      </c>
      <c r="E450" s="44" t="s">
        <v>507</v>
      </c>
      <c r="F450" s="44" t="s">
        <v>187</v>
      </c>
      <c r="G450" s="45">
        <v>20</v>
      </c>
      <c r="H450" s="45">
        <v>20</v>
      </c>
      <c r="I450" s="45">
        <f>G450-H450</f>
        <v>0</v>
      </c>
      <c r="J450" s="45">
        <v>20</v>
      </c>
      <c r="K450" s="45">
        <v>20</v>
      </c>
      <c r="L450" s="45">
        <f>J450-K450</f>
        <v>0</v>
      </c>
    </row>
    <row r="451" spans="1:12" s="14" customFormat="1" ht="31.5">
      <c r="A451" s="162" t="s">
        <v>435</v>
      </c>
      <c r="B451" s="59"/>
      <c r="C451" s="37" t="s">
        <v>156</v>
      </c>
      <c r="D451" s="37" t="s">
        <v>122</v>
      </c>
      <c r="E451" s="38" t="s">
        <v>338</v>
      </c>
      <c r="F451" s="44"/>
      <c r="G451" s="40">
        <f aca="true" t="shared" si="221" ref="G451:L453">G452</f>
        <v>10</v>
      </c>
      <c r="H451" s="40">
        <f t="shared" si="221"/>
        <v>10</v>
      </c>
      <c r="I451" s="40">
        <f t="shared" si="221"/>
        <v>0</v>
      </c>
      <c r="J451" s="40">
        <f t="shared" si="221"/>
        <v>10</v>
      </c>
      <c r="K451" s="40">
        <f t="shared" si="221"/>
        <v>10</v>
      </c>
      <c r="L451" s="40">
        <f t="shared" si="221"/>
        <v>0</v>
      </c>
    </row>
    <row r="452" spans="1:12" s="14" customFormat="1" ht="31.5">
      <c r="A452" s="156" t="s">
        <v>93</v>
      </c>
      <c r="B452" s="59"/>
      <c r="C452" s="42" t="s">
        <v>156</v>
      </c>
      <c r="D452" s="42" t="s">
        <v>122</v>
      </c>
      <c r="E452" s="43" t="s">
        <v>339</v>
      </c>
      <c r="F452" s="44"/>
      <c r="G452" s="45">
        <f t="shared" si="221"/>
        <v>10</v>
      </c>
      <c r="H452" s="45">
        <f t="shared" si="221"/>
        <v>10</v>
      </c>
      <c r="I452" s="45">
        <f t="shared" si="221"/>
        <v>0</v>
      </c>
      <c r="J452" s="45">
        <f t="shared" si="221"/>
        <v>10</v>
      </c>
      <c r="K452" s="45">
        <f t="shared" si="221"/>
        <v>10</v>
      </c>
      <c r="L452" s="45">
        <f t="shared" si="221"/>
        <v>0</v>
      </c>
    </row>
    <row r="453" spans="1:12" s="14" customFormat="1" ht="31.5">
      <c r="A453" s="155" t="s">
        <v>225</v>
      </c>
      <c r="B453" s="59"/>
      <c r="C453" s="42" t="s">
        <v>156</v>
      </c>
      <c r="D453" s="42" t="s">
        <v>122</v>
      </c>
      <c r="E453" s="43" t="s">
        <v>339</v>
      </c>
      <c r="F453" s="44" t="s">
        <v>188</v>
      </c>
      <c r="G453" s="45">
        <f t="shared" si="221"/>
        <v>10</v>
      </c>
      <c r="H453" s="45">
        <f t="shared" si="221"/>
        <v>10</v>
      </c>
      <c r="I453" s="45">
        <f t="shared" si="221"/>
        <v>0</v>
      </c>
      <c r="J453" s="45">
        <f t="shared" si="221"/>
        <v>10</v>
      </c>
      <c r="K453" s="45">
        <f t="shared" si="221"/>
        <v>10</v>
      </c>
      <c r="L453" s="45">
        <f t="shared" si="221"/>
        <v>0</v>
      </c>
    </row>
    <row r="454" spans="1:12" s="14" customFormat="1" ht="31.5">
      <c r="A454" s="155" t="s">
        <v>189</v>
      </c>
      <c r="B454" s="59"/>
      <c r="C454" s="42" t="s">
        <v>156</v>
      </c>
      <c r="D454" s="42" t="s">
        <v>122</v>
      </c>
      <c r="E454" s="43" t="s">
        <v>339</v>
      </c>
      <c r="F454" s="44" t="s">
        <v>187</v>
      </c>
      <c r="G454" s="45">
        <v>10</v>
      </c>
      <c r="H454" s="45">
        <v>10</v>
      </c>
      <c r="I454" s="45">
        <f>G454-H454</f>
        <v>0</v>
      </c>
      <c r="J454" s="45">
        <v>10</v>
      </c>
      <c r="K454" s="45">
        <v>10</v>
      </c>
      <c r="L454" s="45">
        <f>J454-K454</f>
        <v>0</v>
      </c>
    </row>
    <row r="455" spans="1:12" s="14" customFormat="1" ht="15.75">
      <c r="A455" s="177" t="s">
        <v>182</v>
      </c>
      <c r="B455" s="83"/>
      <c r="C455" s="75" t="s">
        <v>170</v>
      </c>
      <c r="D455" s="84"/>
      <c r="E455" s="85"/>
      <c r="F455" s="84"/>
      <c r="G455" s="94">
        <f aca="true" t="shared" si="222" ref="G455:L457">G456</f>
        <v>1170</v>
      </c>
      <c r="H455" s="94">
        <f t="shared" si="222"/>
        <v>1170</v>
      </c>
      <c r="I455" s="94">
        <f t="shared" si="222"/>
        <v>0</v>
      </c>
      <c r="J455" s="94">
        <f t="shared" si="222"/>
        <v>870</v>
      </c>
      <c r="K455" s="94">
        <f t="shared" si="222"/>
        <v>870</v>
      </c>
      <c r="L455" s="94">
        <f t="shared" si="222"/>
        <v>0</v>
      </c>
    </row>
    <row r="456" spans="1:12" s="14" customFormat="1" ht="15.75">
      <c r="A456" s="141" t="s">
        <v>134</v>
      </c>
      <c r="B456" s="49"/>
      <c r="C456" s="37" t="s">
        <v>170</v>
      </c>
      <c r="D456" s="37" t="s">
        <v>164</v>
      </c>
      <c r="E456" s="38"/>
      <c r="F456" s="39"/>
      <c r="G456" s="40">
        <f t="shared" si="222"/>
        <v>1170</v>
      </c>
      <c r="H456" s="40">
        <f t="shared" si="222"/>
        <v>1170</v>
      </c>
      <c r="I456" s="40">
        <f t="shared" si="222"/>
        <v>0</v>
      </c>
      <c r="J456" s="40">
        <f t="shared" si="222"/>
        <v>870</v>
      </c>
      <c r="K456" s="40">
        <f t="shared" si="222"/>
        <v>870</v>
      </c>
      <c r="L456" s="40">
        <f t="shared" si="222"/>
        <v>0</v>
      </c>
    </row>
    <row r="457" spans="1:12" s="14" customFormat="1" ht="31.5">
      <c r="A457" s="177" t="s">
        <v>510</v>
      </c>
      <c r="B457" s="49"/>
      <c r="C457" s="37" t="s">
        <v>170</v>
      </c>
      <c r="D457" s="37" t="s">
        <v>164</v>
      </c>
      <c r="E457" s="38" t="s">
        <v>74</v>
      </c>
      <c r="F457" s="39"/>
      <c r="G457" s="40">
        <f>G458</f>
        <v>1170</v>
      </c>
      <c r="H457" s="40">
        <f>H458</f>
        <v>1170</v>
      </c>
      <c r="I457" s="40">
        <f>I458</f>
        <v>0</v>
      </c>
      <c r="J457" s="40">
        <f t="shared" si="222"/>
        <v>870</v>
      </c>
      <c r="K457" s="40">
        <f t="shared" si="222"/>
        <v>870</v>
      </c>
      <c r="L457" s="40">
        <f t="shared" si="222"/>
        <v>0</v>
      </c>
    </row>
    <row r="458" spans="1:12" s="14" customFormat="1" ht="31.5">
      <c r="A458" s="141" t="s">
        <v>508</v>
      </c>
      <c r="B458" s="49"/>
      <c r="C458" s="37" t="s">
        <v>170</v>
      </c>
      <c r="D458" s="37" t="s">
        <v>164</v>
      </c>
      <c r="E458" s="38" t="s">
        <v>76</v>
      </c>
      <c r="F458" s="39"/>
      <c r="G458" s="40">
        <f aca="true" t="shared" si="223" ref="G458:L458">G459+G464</f>
        <v>1170</v>
      </c>
      <c r="H458" s="40">
        <f>H459+H464</f>
        <v>1170</v>
      </c>
      <c r="I458" s="40">
        <f t="shared" si="223"/>
        <v>0</v>
      </c>
      <c r="J458" s="40">
        <f t="shared" si="223"/>
        <v>870</v>
      </c>
      <c r="K458" s="40">
        <f>K459+K464</f>
        <v>870</v>
      </c>
      <c r="L458" s="40">
        <f t="shared" si="223"/>
        <v>0</v>
      </c>
    </row>
    <row r="459" spans="1:12" s="14" customFormat="1" ht="15.75">
      <c r="A459" s="156" t="s">
        <v>96</v>
      </c>
      <c r="B459" s="46"/>
      <c r="C459" s="42" t="s">
        <v>170</v>
      </c>
      <c r="D459" s="42" t="s">
        <v>164</v>
      </c>
      <c r="E459" s="43" t="s">
        <v>77</v>
      </c>
      <c r="F459" s="44"/>
      <c r="G459" s="45">
        <f aca="true" t="shared" si="224" ref="G459:L459">G460+G462</f>
        <v>870</v>
      </c>
      <c r="H459" s="45">
        <f>H460+H462</f>
        <v>870</v>
      </c>
      <c r="I459" s="45">
        <f t="shared" si="224"/>
        <v>0</v>
      </c>
      <c r="J459" s="45">
        <f t="shared" si="224"/>
        <v>870</v>
      </c>
      <c r="K459" s="45">
        <f>K460+K462</f>
        <v>870</v>
      </c>
      <c r="L459" s="45">
        <f t="shared" si="224"/>
        <v>0</v>
      </c>
    </row>
    <row r="460" spans="1:12" s="14" customFormat="1" ht="31.5">
      <c r="A460" s="155" t="s">
        <v>225</v>
      </c>
      <c r="B460" s="46"/>
      <c r="C460" s="42" t="s">
        <v>170</v>
      </c>
      <c r="D460" s="42" t="s">
        <v>164</v>
      </c>
      <c r="E460" s="43" t="s">
        <v>77</v>
      </c>
      <c r="F460" s="44" t="s">
        <v>188</v>
      </c>
      <c r="G460" s="45">
        <f aca="true" t="shared" si="225" ref="G460:L460">G461</f>
        <v>50</v>
      </c>
      <c r="H460" s="45">
        <f t="shared" si="225"/>
        <v>50</v>
      </c>
      <c r="I460" s="45">
        <f t="shared" si="225"/>
        <v>0</v>
      </c>
      <c r="J460" s="45">
        <f t="shared" si="225"/>
        <v>50</v>
      </c>
      <c r="K460" s="45">
        <f t="shared" si="225"/>
        <v>50</v>
      </c>
      <c r="L460" s="45">
        <f t="shared" si="225"/>
        <v>0</v>
      </c>
    </row>
    <row r="461" spans="1:12" s="14" customFormat="1" ht="31.5">
      <c r="A461" s="155" t="s">
        <v>189</v>
      </c>
      <c r="B461" s="46"/>
      <c r="C461" s="42" t="s">
        <v>170</v>
      </c>
      <c r="D461" s="42" t="s">
        <v>164</v>
      </c>
      <c r="E461" s="43" t="s">
        <v>77</v>
      </c>
      <c r="F461" s="44" t="s">
        <v>187</v>
      </c>
      <c r="G461" s="45">
        <v>50</v>
      </c>
      <c r="H461" s="45">
        <v>50</v>
      </c>
      <c r="I461" s="45">
        <f>G461-H461</f>
        <v>0</v>
      </c>
      <c r="J461" s="45">
        <v>50</v>
      </c>
      <c r="K461" s="45">
        <v>50</v>
      </c>
      <c r="L461" s="45">
        <f>J461-K461</f>
        <v>0</v>
      </c>
    </row>
    <row r="462" spans="1:12" s="14" customFormat="1" ht="31.5">
      <c r="A462" s="163" t="s">
        <v>190</v>
      </c>
      <c r="B462" s="46"/>
      <c r="C462" s="42" t="s">
        <v>170</v>
      </c>
      <c r="D462" s="42" t="s">
        <v>164</v>
      </c>
      <c r="E462" s="43" t="s">
        <v>77</v>
      </c>
      <c r="F462" s="44" t="s">
        <v>178</v>
      </c>
      <c r="G462" s="45">
        <f aca="true" t="shared" si="226" ref="G462:L462">G463</f>
        <v>820</v>
      </c>
      <c r="H462" s="45">
        <f t="shared" si="226"/>
        <v>820</v>
      </c>
      <c r="I462" s="45">
        <f t="shared" si="226"/>
        <v>0</v>
      </c>
      <c r="J462" s="45">
        <f t="shared" si="226"/>
        <v>820</v>
      </c>
      <c r="K462" s="45">
        <f t="shared" si="226"/>
        <v>820</v>
      </c>
      <c r="L462" s="45">
        <f t="shared" si="226"/>
        <v>0</v>
      </c>
    </row>
    <row r="463" spans="1:12" s="14" customFormat="1" ht="15.75">
      <c r="A463" s="128" t="s">
        <v>191</v>
      </c>
      <c r="B463" s="46"/>
      <c r="C463" s="42" t="s">
        <v>170</v>
      </c>
      <c r="D463" s="42" t="s">
        <v>164</v>
      </c>
      <c r="E463" s="43" t="s">
        <v>77</v>
      </c>
      <c r="F463" s="44" t="s">
        <v>192</v>
      </c>
      <c r="G463" s="45">
        <v>820</v>
      </c>
      <c r="H463" s="45">
        <v>820</v>
      </c>
      <c r="I463" s="45">
        <f>G463-H463</f>
        <v>0</v>
      </c>
      <c r="J463" s="45">
        <v>820</v>
      </c>
      <c r="K463" s="45">
        <v>820</v>
      </c>
      <c r="L463" s="45">
        <f>J463-K463</f>
        <v>0</v>
      </c>
    </row>
    <row r="464" spans="1:12" s="14" customFormat="1" ht="15.75">
      <c r="A464" s="156" t="s">
        <v>569</v>
      </c>
      <c r="B464" s="46"/>
      <c r="C464" s="42" t="s">
        <v>170</v>
      </c>
      <c r="D464" s="42" t="s">
        <v>164</v>
      </c>
      <c r="E464" s="43" t="s">
        <v>568</v>
      </c>
      <c r="F464" s="44"/>
      <c r="G464" s="45">
        <f aca="true" t="shared" si="227" ref="G464:L465">G465</f>
        <v>300</v>
      </c>
      <c r="H464" s="45">
        <f t="shared" si="227"/>
        <v>300</v>
      </c>
      <c r="I464" s="45">
        <f t="shared" si="227"/>
        <v>0</v>
      </c>
      <c r="J464" s="45">
        <f t="shared" si="227"/>
        <v>0</v>
      </c>
      <c r="K464" s="45">
        <f t="shared" si="227"/>
        <v>0</v>
      </c>
      <c r="L464" s="45">
        <f t="shared" si="227"/>
        <v>0</v>
      </c>
    </row>
    <row r="465" spans="1:12" s="14" customFormat="1" ht="31.5">
      <c r="A465" s="163" t="s">
        <v>190</v>
      </c>
      <c r="B465" s="46"/>
      <c r="C465" s="42" t="s">
        <v>170</v>
      </c>
      <c r="D465" s="42" t="s">
        <v>164</v>
      </c>
      <c r="E465" s="43" t="s">
        <v>568</v>
      </c>
      <c r="F465" s="44" t="s">
        <v>178</v>
      </c>
      <c r="G465" s="45">
        <f t="shared" si="227"/>
        <v>300</v>
      </c>
      <c r="H465" s="45">
        <f t="shared" si="227"/>
        <v>300</v>
      </c>
      <c r="I465" s="45">
        <f t="shared" si="227"/>
        <v>0</v>
      </c>
      <c r="J465" s="45">
        <f t="shared" si="227"/>
        <v>0</v>
      </c>
      <c r="K465" s="45">
        <f t="shared" si="227"/>
        <v>0</v>
      </c>
      <c r="L465" s="45">
        <f t="shared" si="227"/>
        <v>0</v>
      </c>
    </row>
    <row r="466" spans="1:12" s="14" customFormat="1" ht="15.75">
      <c r="A466" s="128" t="s">
        <v>191</v>
      </c>
      <c r="B466" s="46"/>
      <c r="C466" s="42" t="s">
        <v>170</v>
      </c>
      <c r="D466" s="42" t="s">
        <v>164</v>
      </c>
      <c r="E466" s="43" t="s">
        <v>568</v>
      </c>
      <c r="F466" s="44" t="s">
        <v>192</v>
      </c>
      <c r="G466" s="45">
        <v>300</v>
      </c>
      <c r="H466" s="45">
        <v>300</v>
      </c>
      <c r="I466" s="45">
        <f>G466-H466</f>
        <v>0</v>
      </c>
      <c r="J466" s="45"/>
      <c r="K466" s="45"/>
      <c r="L466" s="45"/>
    </row>
    <row r="467" spans="1:12" s="14" customFormat="1" ht="15.75">
      <c r="A467" s="152" t="s">
        <v>166</v>
      </c>
      <c r="B467" s="49"/>
      <c r="C467" s="37" t="s">
        <v>129</v>
      </c>
      <c r="D467" s="42"/>
      <c r="E467" s="43"/>
      <c r="F467" s="138"/>
      <c r="G467" s="40">
        <f aca="true" t="shared" si="228" ref="G467:L467">G468+G492</f>
        <v>50055.2</v>
      </c>
      <c r="H467" s="40">
        <f>H468+H492</f>
        <v>50055.2</v>
      </c>
      <c r="I467" s="40">
        <f t="shared" si="228"/>
        <v>0</v>
      </c>
      <c r="J467" s="40">
        <f t="shared" si="228"/>
        <v>51708.5</v>
      </c>
      <c r="K467" s="40">
        <f>K468+K492</f>
        <v>51708.5</v>
      </c>
      <c r="L467" s="40">
        <f t="shared" si="228"/>
        <v>0</v>
      </c>
    </row>
    <row r="468" spans="1:12" s="14" customFormat="1" ht="15.75">
      <c r="A468" s="172" t="s">
        <v>239</v>
      </c>
      <c r="B468" s="49"/>
      <c r="C468" s="37" t="s">
        <v>129</v>
      </c>
      <c r="D468" s="37" t="s">
        <v>157</v>
      </c>
      <c r="E468" s="43"/>
      <c r="F468" s="138"/>
      <c r="G468" s="40">
        <f aca="true" t="shared" si="229" ref="G468:L469">G469</f>
        <v>49068.2</v>
      </c>
      <c r="H468" s="40">
        <f t="shared" si="229"/>
        <v>49068.2</v>
      </c>
      <c r="I468" s="40">
        <f t="shared" si="229"/>
        <v>0</v>
      </c>
      <c r="J468" s="40">
        <f t="shared" si="229"/>
        <v>50721.5</v>
      </c>
      <c r="K468" s="40">
        <f t="shared" si="229"/>
        <v>50721.5</v>
      </c>
      <c r="L468" s="40">
        <f t="shared" si="229"/>
        <v>0</v>
      </c>
    </row>
    <row r="469" spans="1:12" s="14" customFormat="1" ht="31.5">
      <c r="A469" s="177" t="s">
        <v>510</v>
      </c>
      <c r="B469" s="49"/>
      <c r="C469" s="37" t="s">
        <v>129</v>
      </c>
      <c r="D469" s="37" t="s">
        <v>157</v>
      </c>
      <c r="E469" s="38" t="s">
        <v>74</v>
      </c>
      <c r="F469" s="39"/>
      <c r="G469" s="40">
        <f t="shared" si="229"/>
        <v>49068.2</v>
      </c>
      <c r="H469" s="40">
        <f t="shared" si="229"/>
        <v>49068.2</v>
      </c>
      <c r="I469" s="40">
        <f t="shared" si="229"/>
        <v>0</v>
      </c>
      <c r="J469" s="40">
        <f t="shared" si="229"/>
        <v>50721.5</v>
      </c>
      <c r="K469" s="40">
        <f t="shared" si="229"/>
        <v>50721.5</v>
      </c>
      <c r="L469" s="40">
        <f t="shared" si="229"/>
        <v>0</v>
      </c>
    </row>
    <row r="470" spans="1:12" s="14" customFormat="1" ht="31.5">
      <c r="A470" s="152" t="s">
        <v>406</v>
      </c>
      <c r="B470" s="49"/>
      <c r="C470" s="37" t="s">
        <v>129</v>
      </c>
      <c r="D470" s="37" t="s">
        <v>157</v>
      </c>
      <c r="E470" s="38" t="s">
        <v>290</v>
      </c>
      <c r="F470" s="39"/>
      <c r="G470" s="40">
        <f aca="true" t="shared" si="230" ref="G470:L470">G471+G474+G477+G480+G483+G486+G489</f>
        <v>49068.2</v>
      </c>
      <c r="H470" s="40">
        <f>H471+H474+H477+H480+H483+H486+H489</f>
        <v>49068.2</v>
      </c>
      <c r="I470" s="40">
        <f t="shared" si="230"/>
        <v>0</v>
      </c>
      <c r="J470" s="40">
        <f t="shared" si="230"/>
        <v>50721.5</v>
      </c>
      <c r="K470" s="40">
        <f>K471+K474+K477+K480+K483+K486+K489</f>
        <v>50721.5</v>
      </c>
      <c r="L470" s="40">
        <f t="shared" si="230"/>
        <v>0</v>
      </c>
    </row>
    <row r="471" spans="1:12" s="14" customFormat="1" ht="15.75">
      <c r="A471" s="168" t="s">
        <v>103</v>
      </c>
      <c r="B471" s="46"/>
      <c r="C471" s="42" t="s">
        <v>129</v>
      </c>
      <c r="D471" s="42" t="s">
        <v>157</v>
      </c>
      <c r="E471" s="43" t="s">
        <v>291</v>
      </c>
      <c r="F471" s="44"/>
      <c r="G471" s="45">
        <f aca="true" t="shared" si="231" ref="G471:L472">G472</f>
        <v>47245.1</v>
      </c>
      <c r="H471" s="45">
        <f t="shared" si="231"/>
        <v>47245.1</v>
      </c>
      <c r="I471" s="45">
        <f t="shared" si="231"/>
        <v>0</v>
      </c>
      <c r="J471" s="45">
        <f t="shared" si="231"/>
        <v>48898.4</v>
      </c>
      <c r="K471" s="45">
        <f t="shared" si="231"/>
        <v>48898.4</v>
      </c>
      <c r="L471" s="45">
        <f t="shared" si="231"/>
        <v>0</v>
      </c>
    </row>
    <row r="472" spans="1:12" s="14" customFormat="1" ht="31.5">
      <c r="A472" s="163" t="s">
        <v>190</v>
      </c>
      <c r="B472" s="46"/>
      <c r="C472" s="42" t="s">
        <v>129</v>
      </c>
      <c r="D472" s="42" t="s">
        <v>157</v>
      </c>
      <c r="E472" s="43" t="s">
        <v>291</v>
      </c>
      <c r="F472" s="44" t="s">
        <v>178</v>
      </c>
      <c r="G472" s="45">
        <f t="shared" si="231"/>
        <v>47245.1</v>
      </c>
      <c r="H472" s="45">
        <f t="shared" si="231"/>
        <v>47245.1</v>
      </c>
      <c r="I472" s="45">
        <f t="shared" si="231"/>
        <v>0</v>
      </c>
      <c r="J472" s="45">
        <f t="shared" si="231"/>
        <v>48898.4</v>
      </c>
      <c r="K472" s="45">
        <f t="shared" si="231"/>
        <v>48898.4</v>
      </c>
      <c r="L472" s="45">
        <f t="shared" si="231"/>
        <v>0</v>
      </c>
    </row>
    <row r="473" spans="1:12" s="30" customFormat="1" ht="15.75">
      <c r="A473" s="128" t="s">
        <v>191</v>
      </c>
      <c r="B473" s="46"/>
      <c r="C473" s="42" t="s">
        <v>129</v>
      </c>
      <c r="D473" s="42" t="s">
        <v>157</v>
      </c>
      <c r="E473" s="43" t="s">
        <v>291</v>
      </c>
      <c r="F473" s="44" t="s">
        <v>192</v>
      </c>
      <c r="G473" s="45">
        <v>47245.1</v>
      </c>
      <c r="H473" s="45">
        <v>47245.1</v>
      </c>
      <c r="I473" s="45">
        <f>G473-H473</f>
        <v>0</v>
      </c>
      <c r="J473" s="45">
        <v>48898.4</v>
      </c>
      <c r="K473" s="45">
        <v>48898.4</v>
      </c>
      <c r="L473" s="45">
        <f>J473-K473</f>
        <v>0</v>
      </c>
    </row>
    <row r="474" spans="1:12" s="30" customFormat="1" ht="15.75">
      <c r="A474" s="139" t="s">
        <v>215</v>
      </c>
      <c r="B474" s="46"/>
      <c r="C474" s="42" t="s">
        <v>129</v>
      </c>
      <c r="D474" s="42" t="s">
        <v>157</v>
      </c>
      <c r="E474" s="43" t="s">
        <v>292</v>
      </c>
      <c r="F474" s="44"/>
      <c r="G474" s="45">
        <f aca="true" t="shared" si="232" ref="G474:L475">G475</f>
        <v>218</v>
      </c>
      <c r="H474" s="45">
        <f t="shared" si="232"/>
        <v>218</v>
      </c>
      <c r="I474" s="45">
        <f t="shared" si="232"/>
        <v>0</v>
      </c>
      <c r="J474" s="45">
        <f t="shared" si="232"/>
        <v>218</v>
      </c>
      <c r="K474" s="45">
        <f t="shared" si="232"/>
        <v>218</v>
      </c>
      <c r="L474" s="45">
        <f t="shared" si="232"/>
        <v>0</v>
      </c>
    </row>
    <row r="475" spans="1:12" s="30" customFormat="1" ht="31.5">
      <c r="A475" s="163" t="s">
        <v>190</v>
      </c>
      <c r="B475" s="46"/>
      <c r="C475" s="42" t="s">
        <v>129</v>
      </c>
      <c r="D475" s="42" t="s">
        <v>157</v>
      </c>
      <c r="E475" s="43" t="s">
        <v>292</v>
      </c>
      <c r="F475" s="44" t="s">
        <v>178</v>
      </c>
      <c r="G475" s="45">
        <f t="shared" si="232"/>
        <v>218</v>
      </c>
      <c r="H475" s="45">
        <f t="shared" si="232"/>
        <v>218</v>
      </c>
      <c r="I475" s="45">
        <f t="shared" si="232"/>
        <v>0</v>
      </c>
      <c r="J475" s="45">
        <f t="shared" si="232"/>
        <v>218</v>
      </c>
      <c r="K475" s="45">
        <f t="shared" si="232"/>
        <v>218</v>
      </c>
      <c r="L475" s="45">
        <f t="shared" si="232"/>
        <v>0</v>
      </c>
    </row>
    <row r="476" spans="1:12" s="30" customFormat="1" ht="15.75">
      <c r="A476" s="128" t="s">
        <v>191</v>
      </c>
      <c r="B476" s="46"/>
      <c r="C476" s="42" t="s">
        <v>129</v>
      </c>
      <c r="D476" s="42" t="s">
        <v>157</v>
      </c>
      <c r="E476" s="43" t="s">
        <v>292</v>
      </c>
      <c r="F476" s="44" t="s">
        <v>192</v>
      </c>
      <c r="G476" s="45">
        <v>218</v>
      </c>
      <c r="H476" s="45">
        <v>218</v>
      </c>
      <c r="I476" s="45">
        <f>G476-H476</f>
        <v>0</v>
      </c>
      <c r="J476" s="45">
        <v>218</v>
      </c>
      <c r="K476" s="45">
        <v>218</v>
      </c>
      <c r="L476" s="45">
        <f>J476-K476</f>
        <v>0</v>
      </c>
    </row>
    <row r="477" spans="1:12" s="14" customFormat="1" ht="15.75">
      <c r="A477" s="174" t="s">
        <v>104</v>
      </c>
      <c r="B477" s="46"/>
      <c r="C477" s="42" t="s">
        <v>129</v>
      </c>
      <c r="D477" s="42" t="s">
        <v>157</v>
      </c>
      <c r="E477" s="43" t="s">
        <v>293</v>
      </c>
      <c r="F477" s="44"/>
      <c r="G477" s="45">
        <f aca="true" t="shared" si="233" ref="G477:L478">G478</f>
        <v>530</v>
      </c>
      <c r="H477" s="45">
        <f t="shared" si="233"/>
        <v>530</v>
      </c>
      <c r="I477" s="45">
        <f t="shared" si="233"/>
        <v>0</v>
      </c>
      <c r="J477" s="45">
        <f t="shared" si="233"/>
        <v>530</v>
      </c>
      <c r="K477" s="45">
        <f t="shared" si="233"/>
        <v>530</v>
      </c>
      <c r="L477" s="45">
        <f t="shared" si="233"/>
        <v>0</v>
      </c>
    </row>
    <row r="478" spans="1:12" s="14" customFormat="1" ht="31.5">
      <c r="A478" s="163" t="s">
        <v>190</v>
      </c>
      <c r="B478" s="46"/>
      <c r="C478" s="42" t="s">
        <v>129</v>
      </c>
      <c r="D478" s="42" t="s">
        <v>157</v>
      </c>
      <c r="E478" s="43" t="s">
        <v>293</v>
      </c>
      <c r="F478" s="44" t="s">
        <v>178</v>
      </c>
      <c r="G478" s="45">
        <f t="shared" si="233"/>
        <v>530</v>
      </c>
      <c r="H478" s="45">
        <f t="shared" si="233"/>
        <v>530</v>
      </c>
      <c r="I478" s="45">
        <f t="shared" si="233"/>
        <v>0</v>
      </c>
      <c r="J478" s="45">
        <f t="shared" si="233"/>
        <v>530</v>
      </c>
      <c r="K478" s="45">
        <f t="shared" si="233"/>
        <v>530</v>
      </c>
      <c r="L478" s="45">
        <f t="shared" si="233"/>
        <v>0</v>
      </c>
    </row>
    <row r="479" spans="1:12" s="27" customFormat="1" ht="15.75">
      <c r="A479" s="128" t="s">
        <v>191</v>
      </c>
      <c r="B479" s="46"/>
      <c r="C479" s="42" t="s">
        <v>129</v>
      </c>
      <c r="D479" s="42" t="s">
        <v>157</v>
      </c>
      <c r="E479" s="43" t="s">
        <v>293</v>
      </c>
      <c r="F479" s="44" t="s">
        <v>192</v>
      </c>
      <c r="G479" s="45">
        <v>530</v>
      </c>
      <c r="H479" s="45">
        <v>530</v>
      </c>
      <c r="I479" s="45">
        <f>G479-H479</f>
        <v>0</v>
      </c>
      <c r="J479" s="45">
        <v>530</v>
      </c>
      <c r="K479" s="45">
        <v>530</v>
      </c>
      <c r="L479" s="45">
        <f>J479-K479</f>
        <v>0</v>
      </c>
    </row>
    <row r="480" spans="1:12" s="27" customFormat="1" ht="15.75">
      <c r="A480" s="139" t="s">
        <v>265</v>
      </c>
      <c r="B480" s="51"/>
      <c r="C480" s="42" t="s">
        <v>129</v>
      </c>
      <c r="D480" s="42" t="s">
        <v>157</v>
      </c>
      <c r="E480" s="43" t="s">
        <v>340</v>
      </c>
      <c r="F480" s="44"/>
      <c r="G480" s="45">
        <f aca="true" t="shared" si="234" ref="G480:L481">G481</f>
        <v>148</v>
      </c>
      <c r="H480" s="45">
        <f t="shared" si="234"/>
        <v>148</v>
      </c>
      <c r="I480" s="45">
        <f t="shared" si="234"/>
        <v>0</v>
      </c>
      <c r="J480" s="45">
        <f t="shared" si="234"/>
        <v>148</v>
      </c>
      <c r="K480" s="45">
        <f t="shared" si="234"/>
        <v>148</v>
      </c>
      <c r="L480" s="45">
        <f t="shared" si="234"/>
        <v>0</v>
      </c>
    </row>
    <row r="481" spans="1:12" s="27" customFormat="1" ht="31.5">
      <c r="A481" s="163" t="s">
        <v>190</v>
      </c>
      <c r="B481" s="51"/>
      <c r="C481" s="42" t="s">
        <v>129</v>
      </c>
      <c r="D481" s="42" t="s">
        <v>157</v>
      </c>
      <c r="E481" s="43" t="s">
        <v>340</v>
      </c>
      <c r="F481" s="44" t="s">
        <v>178</v>
      </c>
      <c r="G481" s="45">
        <f t="shared" si="234"/>
        <v>148</v>
      </c>
      <c r="H481" s="45">
        <f t="shared" si="234"/>
        <v>148</v>
      </c>
      <c r="I481" s="45">
        <f t="shared" si="234"/>
        <v>0</v>
      </c>
      <c r="J481" s="45">
        <f t="shared" si="234"/>
        <v>148</v>
      </c>
      <c r="K481" s="45">
        <f t="shared" si="234"/>
        <v>148</v>
      </c>
      <c r="L481" s="45">
        <f t="shared" si="234"/>
        <v>0</v>
      </c>
    </row>
    <row r="482" spans="1:12" s="27" customFormat="1" ht="15.75">
      <c r="A482" s="128" t="s">
        <v>191</v>
      </c>
      <c r="B482" s="51"/>
      <c r="C482" s="42" t="s">
        <v>129</v>
      </c>
      <c r="D482" s="42" t="s">
        <v>157</v>
      </c>
      <c r="E482" s="43" t="s">
        <v>340</v>
      </c>
      <c r="F482" s="44" t="s">
        <v>192</v>
      </c>
      <c r="G482" s="45">
        <v>148</v>
      </c>
      <c r="H482" s="45">
        <v>148</v>
      </c>
      <c r="I482" s="45">
        <f>G482-H482</f>
        <v>0</v>
      </c>
      <c r="J482" s="45">
        <v>148</v>
      </c>
      <c r="K482" s="45">
        <v>148</v>
      </c>
      <c r="L482" s="45">
        <f>J482-K482</f>
        <v>0</v>
      </c>
    </row>
    <row r="483" spans="1:12" s="27" customFormat="1" ht="15.75">
      <c r="A483" s="139" t="s">
        <v>267</v>
      </c>
      <c r="B483" s="51"/>
      <c r="C483" s="42" t="s">
        <v>129</v>
      </c>
      <c r="D483" s="42" t="s">
        <v>157</v>
      </c>
      <c r="E483" s="43" t="s">
        <v>294</v>
      </c>
      <c r="F483" s="44"/>
      <c r="G483" s="45">
        <f aca="true" t="shared" si="235" ref="G483:L484">G484</f>
        <v>554</v>
      </c>
      <c r="H483" s="45">
        <f t="shared" si="235"/>
        <v>554</v>
      </c>
      <c r="I483" s="45">
        <f t="shared" si="235"/>
        <v>0</v>
      </c>
      <c r="J483" s="45">
        <f t="shared" si="235"/>
        <v>554</v>
      </c>
      <c r="K483" s="45">
        <f t="shared" si="235"/>
        <v>554</v>
      </c>
      <c r="L483" s="45">
        <f t="shared" si="235"/>
        <v>0</v>
      </c>
    </row>
    <row r="484" spans="1:12" s="27" customFormat="1" ht="31.5">
      <c r="A484" s="163" t="s">
        <v>190</v>
      </c>
      <c r="B484" s="51"/>
      <c r="C484" s="42" t="s">
        <v>129</v>
      </c>
      <c r="D484" s="42" t="s">
        <v>157</v>
      </c>
      <c r="E484" s="43" t="s">
        <v>294</v>
      </c>
      <c r="F484" s="44" t="s">
        <v>178</v>
      </c>
      <c r="G484" s="45">
        <f t="shared" si="235"/>
        <v>554</v>
      </c>
      <c r="H484" s="45">
        <f t="shared" si="235"/>
        <v>554</v>
      </c>
      <c r="I484" s="45">
        <f t="shared" si="235"/>
        <v>0</v>
      </c>
      <c r="J484" s="45">
        <f t="shared" si="235"/>
        <v>554</v>
      </c>
      <c r="K484" s="45">
        <f t="shared" si="235"/>
        <v>554</v>
      </c>
      <c r="L484" s="45">
        <f t="shared" si="235"/>
        <v>0</v>
      </c>
    </row>
    <row r="485" spans="1:12" s="27" customFormat="1" ht="15.75">
      <c r="A485" s="128" t="s">
        <v>191</v>
      </c>
      <c r="B485" s="51"/>
      <c r="C485" s="42" t="s">
        <v>129</v>
      </c>
      <c r="D485" s="42" t="s">
        <v>157</v>
      </c>
      <c r="E485" s="43" t="s">
        <v>294</v>
      </c>
      <c r="F485" s="44" t="s">
        <v>192</v>
      </c>
      <c r="G485" s="45">
        <v>554</v>
      </c>
      <c r="H485" s="45">
        <v>554</v>
      </c>
      <c r="I485" s="45">
        <f>G485-H485</f>
        <v>0</v>
      </c>
      <c r="J485" s="45">
        <v>554</v>
      </c>
      <c r="K485" s="45">
        <v>554</v>
      </c>
      <c r="L485" s="45">
        <f>J485-K485</f>
        <v>0</v>
      </c>
    </row>
    <row r="486" spans="1:12" s="27" customFormat="1" ht="31.5">
      <c r="A486" s="139" t="s">
        <v>268</v>
      </c>
      <c r="B486" s="51"/>
      <c r="C486" s="42" t="s">
        <v>129</v>
      </c>
      <c r="D486" s="42" t="s">
        <v>157</v>
      </c>
      <c r="E486" s="43" t="s">
        <v>295</v>
      </c>
      <c r="F486" s="44"/>
      <c r="G486" s="45">
        <f aca="true" t="shared" si="236" ref="G486:L487">G487</f>
        <v>233.1</v>
      </c>
      <c r="H486" s="45">
        <f t="shared" si="236"/>
        <v>233.1</v>
      </c>
      <c r="I486" s="45">
        <f t="shared" si="236"/>
        <v>0</v>
      </c>
      <c r="J486" s="45">
        <f t="shared" si="236"/>
        <v>233.1</v>
      </c>
      <c r="K486" s="45">
        <f t="shared" si="236"/>
        <v>233.1</v>
      </c>
      <c r="L486" s="45">
        <f t="shared" si="236"/>
        <v>0</v>
      </c>
    </row>
    <row r="487" spans="1:12" s="27" customFormat="1" ht="31.5">
      <c r="A487" s="163" t="s">
        <v>190</v>
      </c>
      <c r="B487" s="51"/>
      <c r="C487" s="42" t="s">
        <v>129</v>
      </c>
      <c r="D487" s="42" t="s">
        <v>157</v>
      </c>
      <c r="E487" s="43" t="s">
        <v>295</v>
      </c>
      <c r="F487" s="44" t="s">
        <v>178</v>
      </c>
      <c r="G487" s="45">
        <f t="shared" si="236"/>
        <v>233.1</v>
      </c>
      <c r="H487" s="45">
        <f t="shared" si="236"/>
        <v>233.1</v>
      </c>
      <c r="I487" s="45">
        <f t="shared" si="236"/>
        <v>0</v>
      </c>
      <c r="J487" s="45">
        <f t="shared" si="236"/>
        <v>233.1</v>
      </c>
      <c r="K487" s="45">
        <f t="shared" si="236"/>
        <v>233.1</v>
      </c>
      <c r="L487" s="45">
        <f t="shared" si="236"/>
        <v>0</v>
      </c>
    </row>
    <row r="488" spans="1:12" s="27" customFormat="1" ht="15.75">
      <c r="A488" s="128" t="s">
        <v>191</v>
      </c>
      <c r="B488" s="51"/>
      <c r="C488" s="42" t="s">
        <v>129</v>
      </c>
      <c r="D488" s="42" t="s">
        <v>157</v>
      </c>
      <c r="E488" s="43" t="s">
        <v>295</v>
      </c>
      <c r="F488" s="44" t="s">
        <v>192</v>
      </c>
      <c r="G488" s="45">
        <v>233.1</v>
      </c>
      <c r="H488" s="45">
        <v>233.1</v>
      </c>
      <c r="I488" s="45">
        <f>G488-H488</f>
        <v>0</v>
      </c>
      <c r="J488" s="45">
        <v>233.1</v>
      </c>
      <c r="K488" s="45">
        <v>233.1</v>
      </c>
      <c r="L488" s="45">
        <f>J488-K488</f>
        <v>0</v>
      </c>
    </row>
    <row r="489" spans="1:12" s="27" customFormat="1" ht="63">
      <c r="A489" s="169" t="s">
        <v>248</v>
      </c>
      <c r="B489" s="51"/>
      <c r="C489" s="42" t="s">
        <v>129</v>
      </c>
      <c r="D489" s="42" t="s">
        <v>157</v>
      </c>
      <c r="E489" s="43" t="s">
        <v>296</v>
      </c>
      <c r="F489" s="44"/>
      <c r="G489" s="54">
        <f aca="true" t="shared" si="237" ref="G489:L490">G490</f>
        <v>140</v>
      </c>
      <c r="H489" s="54">
        <f t="shared" si="237"/>
        <v>140</v>
      </c>
      <c r="I489" s="54">
        <f t="shared" si="237"/>
        <v>0</v>
      </c>
      <c r="J489" s="54">
        <f t="shared" si="237"/>
        <v>140</v>
      </c>
      <c r="K489" s="54">
        <f t="shared" si="237"/>
        <v>140</v>
      </c>
      <c r="L489" s="54">
        <f t="shared" si="237"/>
        <v>0</v>
      </c>
    </row>
    <row r="490" spans="1:12" s="27" customFormat="1" ht="31.5">
      <c r="A490" s="163" t="s">
        <v>190</v>
      </c>
      <c r="B490" s="51"/>
      <c r="C490" s="42" t="s">
        <v>129</v>
      </c>
      <c r="D490" s="42" t="s">
        <v>157</v>
      </c>
      <c r="E490" s="43" t="s">
        <v>296</v>
      </c>
      <c r="F490" s="44" t="s">
        <v>178</v>
      </c>
      <c r="G490" s="54">
        <f t="shared" si="237"/>
        <v>140</v>
      </c>
      <c r="H490" s="54">
        <f t="shared" si="237"/>
        <v>140</v>
      </c>
      <c r="I490" s="54">
        <f t="shared" si="237"/>
        <v>0</v>
      </c>
      <c r="J490" s="54">
        <f t="shared" si="237"/>
        <v>140</v>
      </c>
      <c r="K490" s="54">
        <f t="shared" si="237"/>
        <v>140</v>
      </c>
      <c r="L490" s="54">
        <f t="shared" si="237"/>
        <v>0</v>
      </c>
    </row>
    <row r="491" spans="1:12" s="27" customFormat="1" ht="15.75">
      <c r="A491" s="128" t="s">
        <v>191</v>
      </c>
      <c r="B491" s="51"/>
      <c r="C491" s="42" t="s">
        <v>129</v>
      </c>
      <c r="D491" s="42" t="s">
        <v>157</v>
      </c>
      <c r="E491" s="43" t="s">
        <v>296</v>
      </c>
      <c r="F491" s="44" t="s">
        <v>192</v>
      </c>
      <c r="G491" s="54">
        <f>150-10</f>
        <v>140</v>
      </c>
      <c r="H491" s="54">
        <f>150-10</f>
        <v>140</v>
      </c>
      <c r="I491" s="45">
        <f>G491-H491</f>
        <v>0</v>
      </c>
      <c r="J491" s="54">
        <f>150-10</f>
        <v>140</v>
      </c>
      <c r="K491" s="54">
        <f>150-10</f>
        <v>140</v>
      </c>
      <c r="L491" s="45">
        <f>J491-K491</f>
        <v>0</v>
      </c>
    </row>
    <row r="492" spans="1:12" s="27" customFormat="1" ht="15.75">
      <c r="A492" s="152" t="s">
        <v>232</v>
      </c>
      <c r="B492" s="49"/>
      <c r="C492" s="37" t="s">
        <v>129</v>
      </c>
      <c r="D492" s="37" t="s">
        <v>129</v>
      </c>
      <c r="E492" s="38"/>
      <c r="F492" s="39"/>
      <c r="G492" s="40">
        <f aca="true" t="shared" si="238" ref="G492:L492">G493</f>
        <v>987</v>
      </c>
      <c r="H492" s="40">
        <f t="shared" si="238"/>
        <v>987</v>
      </c>
      <c r="I492" s="40">
        <f t="shared" si="238"/>
        <v>0</v>
      </c>
      <c r="J492" s="40">
        <f t="shared" si="238"/>
        <v>987</v>
      </c>
      <c r="K492" s="40">
        <f t="shared" si="238"/>
        <v>987</v>
      </c>
      <c r="L492" s="40">
        <f t="shared" si="238"/>
        <v>0</v>
      </c>
    </row>
    <row r="493" spans="1:12" s="27" customFormat="1" ht="15.75">
      <c r="A493" s="141" t="s">
        <v>501</v>
      </c>
      <c r="B493" s="49"/>
      <c r="C493" s="37" t="s">
        <v>129</v>
      </c>
      <c r="D493" s="37" t="s">
        <v>129</v>
      </c>
      <c r="E493" s="38" t="s">
        <v>341</v>
      </c>
      <c r="F493" s="39"/>
      <c r="G493" s="40">
        <f aca="true" t="shared" si="239" ref="G493:L493">G494+G501+G504+G507</f>
        <v>987</v>
      </c>
      <c r="H493" s="40">
        <f>H494+H501+H504+H507</f>
        <v>987</v>
      </c>
      <c r="I493" s="40">
        <f t="shared" si="239"/>
        <v>0</v>
      </c>
      <c r="J493" s="40">
        <f t="shared" si="239"/>
        <v>987</v>
      </c>
      <c r="K493" s="40">
        <f>K494+K501+K504+K507</f>
        <v>987</v>
      </c>
      <c r="L493" s="40">
        <f t="shared" si="239"/>
        <v>0</v>
      </c>
    </row>
    <row r="494" spans="1:12" s="27" customFormat="1" ht="15.75">
      <c r="A494" s="168" t="s">
        <v>97</v>
      </c>
      <c r="B494" s="51"/>
      <c r="C494" s="42" t="s">
        <v>129</v>
      </c>
      <c r="D494" s="42" t="s">
        <v>129</v>
      </c>
      <c r="E494" s="43" t="s">
        <v>342</v>
      </c>
      <c r="F494" s="44"/>
      <c r="G494" s="45">
        <f aca="true" t="shared" si="240" ref="G494:L494">G496+G498+G500</f>
        <v>407</v>
      </c>
      <c r="H494" s="45">
        <f>H496+H498+H500</f>
        <v>407</v>
      </c>
      <c r="I494" s="45">
        <f t="shared" si="240"/>
        <v>0</v>
      </c>
      <c r="J494" s="45">
        <f t="shared" si="240"/>
        <v>407</v>
      </c>
      <c r="K494" s="45">
        <f>K496+K498+K500</f>
        <v>407</v>
      </c>
      <c r="L494" s="45">
        <f t="shared" si="240"/>
        <v>0</v>
      </c>
    </row>
    <row r="495" spans="1:12" s="27" customFormat="1" ht="47.25">
      <c r="A495" s="155" t="s">
        <v>115</v>
      </c>
      <c r="B495" s="51"/>
      <c r="C495" s="42" t="s">
        <v>129</v>
      </c>
      <c r="D495" s="42" t="s">
        <v>129</v>
      </c>
      <c r="E495" s="43" t="s">
        <v>342</v>
      </c>
      <c r="F495" s="44" t="s">
        <v>198</v>
      </c>
      <c r="G495" s="45">
        <f aca="true" t="shared" si="241" ref="G495:L495">G496</f>
        <v>80</v>
      </c>
      <c r="H495" s="45">
        <f t="shared" si="241"/>
        <v>80</v>
      </c>
      <c r="I495" s="45">
        <f t="shared" si="241"/>
        <v>0</v>
      </c>
      <c r="J495" s="45">
        <f t="shared" si="241"/>
        <v>80</v>
      </c>
      <c r="K495" s="45">
        <f t="shared" si="241"/>
        <v>80</v>
      </c>
      <c r="L495" s="45">
        <f t="shared" si="241"/>
        <v>0</v>
      </c>
    </row>
    <row r="496" spans="1:12" s="27" customFormat="1" ht="15.75">
      <c r="A496" s="139" t="s">
        <v>193</v>
      </c>
      <c r="B496" s="51"/>
      <c r="C496" s="42" t="s">
        <v>129</v>
      </c>
      <c r="D496" s="42" t="s">
        <v>129</v>
      </c>
      <c r="E496" s="43" t="s">
        <v>342</v>
      </c>
      <c r="F496" s="44" t="s">
        <v>194</v>
      </c>
      <c r="G496" s="45">
        <v>80</v>
      </c>
      <c r="H496" s="45">
        <v>80</v>
      </c>
      <c r="I496" s="45">
        <f>G496-H496</f>
        <v>0</v>
      </c>
      <c r="J496" s="45">
        <v>80</v>
      </c>
      <c r="K496" s="45">
        <v>80</v>
      </c>
      <c r="L496" s="45">
        <f>J496-K496</f>
        <v>0</v>
      </c>
    </row>
    <row r="497" spans="1:12" s="27" customFormat="1" ht="31.5">
      <c r="A497" s="155" t="s">
        <v>225</v>
      </c>
      <c r="B497" s="51"/>
      <c r="C497" s="42" t="s">
        <v>129</v>
      </c>
      <c r="D497" s="42" t="s">
        <v>129</v>
      </c>
      <c r="E497" s="43" t="s">
        <v>342</v>
      </c>
      <c r="F497" s="44" t="s">
        <v>188</v>
      </c>
      <c r="G497" s="45">
        <f aca="true" t="shared" si="242" ref="G497:L497">G498</f>
        <v>43</v>
      </c>
      <c r="H497" s="45">
        <f t="shared" si="242"/>
        <v>43</v>
      </c>
      <c r="I497" s="45">
        <f t="shared" si="242"/>
        <v>0</v>
      </c>
      <c r="J497" s="45">
        <f t="shared" si="242"/>
        <v>43</v>
      </c>
      <c r="K497" s="45">
        <f t="shared" si="242"/>
        <v>43</v>
      </c>
      <c r="L497" s="45">
        <f t="shared" si="242"/>
        <v>0</v>
      </c>
    </row>
    <row r="498" spans="1:12" s="27" customFormat="1" ht="31.5">
      <c r="A498" s="139" t="s">
        <v>189</v>
      </c>
      <c r="B498" s="51"/>
      <c r="C498" s="42" t="s">
        <v>129</v>
      </c>
      <c r="D498" s="42" t="s">
        <v>129</v>
      </c>
      <c r="E498" s="43" t="s">
        <v>342</v>
      </c>
      <c r="F498" s="44" t="s">
        <v>187</v>
      </c>
      <c r="G498" s="45">
        <v>43</v>
      </c>
      <c r="H498" s="45">
        <v>43</v>
      </c>
      <c r="I498" s="45">
        <f>G498-H498</f>
        <v>0</v>
      </c>
      <c r="J498" s="45">
        <v>43</v>
      </c>
      <c r="K498" s="45">
        <v>43</v>
      </c>
      <c r="L498" s="45">
        <f>J498-K498</f>
        <v>0</v>
      </c>
    </row>
    <row r="499" spans="1:12" s="27" customFormat="1" ht="31.5">
      <c r="A499" s="163" t="s">
        <v>190</v>
      </c>
      <c r="B499" s="51"/>
      <c r="C499" s="42" t="s">
        <v>129</v>
      </c>
      <c r="D499" s="42" t="s">
        <v>129</v>
      </c>
      <c r="E499" s="43" t="s">
        <v>342</v>
      </c>
      <c r="F499" s="44" t="s">
        <v>178</v>
      </c>
      <c r="G499" s="45">
        <f aca="true" t="shared" si="243" ref="G499:L499">G500</f>
        <v>284</v>
      </c>
      <c r="H499" s="45">
        <f t="shared" si="243"/>
        <v>284</v>
      </c>
      <c r="I499" s="45">
        <f t="shared" si="243"/>
        <v>0</v>
      </c>
      <c r="J499" s="45">
        <f t="shared" si="243"/>
        <v>284</v>
      </c>
      <c r="K499" s="45">
        <f t="shared" si="243"/>
        <v>284</v>
      </c>
      <c r="L499" s="45">
        <f t="shared" si="243"/>
        <v>0</v>
      </c>
    </row>
    <row r="500" spans="1:12" s="27" customFormat="1" ht="15.75">
      <c r="A500" s="128" t="s">
        <v>191</v>
      </c>
      <c r="B500" s="51"/>
      <c r="C500" s="42" t="s">
        <v>129</v>
      </c>
      <c r="D500" s="42" t="s">
        <v>129</v>
      </c>
      <c r="E500" s="43" t="s">
        <v>342</v>
      </c>
      <c r="F500" s="44" t="s">
        <v>192</v>
      </c>
      <c r="G500" s="45">
        <v>284</v>
      </c>
      <c r="H500" s="45">
        <v>284</v>
      </c>
      <c r="I500" s="45">
        <f>G500-H500</f>
        <v>0</v>
      </c>
      <c r="J500" s="45">
        <v>284</v>
      </c>
      <c r="K500" s="45">
        <v>284</v>
      </c>
      <c r="L500" s="45">
        <f>J500-K500</f>
        <v>0</v>
      </c>
    </row>
    <row r="501" spans="1:12" s="27" customFormat="1" ht="31.5">
      <c r="A501" s="178" t="s">
        <v>511</v>
      </c>
      <c r="B501" s="51"/>
      <c r="C501" s="42" t="s">
        <v>129</v>
      </c>
      <c r="D501" s="42" t="s">
        <v>129</v>
      </c>
      <c r="E501" s="44" t="s">
        <v>512</v>
      </c>
      <c r="F501" s="44"/>
      <c r="G501" s="45">
        <f aca="true" t="shared" si="244" ref="G501:L502">G502</f>
        <v>30</v>
      </c>
      <c r="H501" s="45">
        <f t="shared" si="244"/>
        <v>30</v>
      </c>
      <c r="I501" s="45">
        <f t="shared" si="244"/>
        <v>0</v>
      </c>
      <c r="J501" s="45">
        <f t="shared" si="244"/>
        <v>30</v>
      </c>
      <c r="K501" s="45">
        <f t="shared" si="244"/>
        <v>30</v>
      </c>
      <c r="L501" s="45">
        <f t="shared" si="244"/>
        <v>0</v>
      </c>
    </row>
    <row r="502" spans="1:12" s="27" customFormat="1" ht="31.5">
      <c r="A502" s="163" t="s">
        <v>190</v>
      </c>
      <c r="B502" s="51"/>
      <c r="C502" s="42" t="s">
        <v>129</v>
      </c>
      <c r="D502" s="42" t="s">
        <v>129</v>
      </c>
      <c r="E502" s="44" t="s">
        <v>512</v>
      </c>
      <c r="F502" s="44" t="s">
        <v>178</v>
      </c>
      <c r="G502" s="45">
        <f t="shared" si="244"/>
        <v>30</v>
      </c>
      <c r="H502" s="45">
        <f t="shared" si="244"/>
        <v>30</v>
      </c>
      <c r="I502" s="45">
        <f t="shared" si="244"/>
        <v>0</v>
      </c>
      <c r="J502" s="45">
        <f t="shared" si="244"/>
        <v>30</v>
      </c>
      <c r="K502" s="45">
        <f t="shared" si="244"/>
        <v>30</v>
      </c>
      <c r="L502" s="45">
        <f t="shared" si="244"/>
        <v>0</v>
      </c>
    </row>
    <row r="503" spans="1:12" s="27" customFormat="1" ht="15.75">
      <c r="A503" s="128" t="s">
        <v>191</v>
      </c>
      <c r="B503" s="51"/>
      <c r="C503" s="42" t="s">
        <v>129</v>
      </c>
      <c r="D503" s="42" t="s">
        <v>129</v>
      </c>
      <c r="E503" s="44" t="s">
        <v>512</v>
      </c>
      <c r="F503" s="44" t="s">
        <v>192</v>
      </c>
      <c r="G503" s="45">
        <v>30</v>
      </c>
      <c r="H503" s="45">
        <v>30</v>
      </c>
      <c r="I503" s="45">
        <f>G503-H503</f>
        <v>0</v>
      </c>
      <c r="J503" s="45">
        <v>30</v>
      </c>
      <c r="K503" s="45">
        <v>30</v>
      </c>
      <c r="L503" s="45">
        <f>J503-K503</f>
        <v>0</v>
      </c>
    </row>
    <row r="504" spans="1:12" s="27" customFormat="1" ht="31.5">
      <c r="A504" s="153" t="s">
        <v>513</v>
      </c>
      <c r="B504" s="51"/>
      <c r="C504" s="42" t="s">
        <v>129</v>
      </c>
      <c r="D504" s="42" t="s">
        <v>129</v>
      </c>
      <c r="E504" s="43" t="s">
        <v>514</v>
      </c>
      <c r="F504" s="44"/>
      <c r="G504" s="45">
        <f aca="true" t="shared" si="245" ref="G504:L505">G505</f>
        <v>110</v>
      </c>
      <c r="H504" s="45">
        <f t="shared" si="245"/>
        <v>110</v>
      </c>
      <c r="I504" s="45">
        <f t="shared" si="245"/>
        <v>0</v>
      </c>
      <c r="J504" s="45">
        <f t="shared" si="245"/>
        <v>110</v>
      </c>
      <c r="K504" s="45">
        <f t="shared" si="245"/>
        <v>110</v>
      </c>
      <c r="L504" s="45">
        <f t="shared" si="245"/>
        <v>0</v>
      </c>
    </row>
    <row r="505" spans="1:12" s="27" customFormat="1" ht="31.5">
      <c r="A505" s="163" t="s">
        <v>190</v>
      </c>
      <c r="B505" s="51"/>
      <c r="C505" s="42" t="s">
        <v>129</v>
      </c>
      <c r="D505" s="42" t="s">
        <v>129</v>
      </c>
      <c r="E505" s="43" t="s">
        <v>514</v>
      </c>
      <c r="F505" s="44" t="s">
        <v>178</v>
      </c>
      <c r="G505" s="45">
        <f t="shared" si="245"/>
        <v>110</v>
      </c>
      <c r="H505" s="45">
        <f t="shared" si="245"/>
        <v>110</v>
      </c>
      <c r="I505" s="45">
        <f t="shared" si="245"/>
        <v>0</v>
      </c>
      <c r="J505" s="45">
        <f t="shared" si="245"/>
        <v>110</v>
      </c>
      <c r="K505" s="45">
        <f t="shared" si="245"/>
        <v>110</v>
      </c>
      <c r="L505" s="45">
        <f t="shared" si="245"/>
        <v>0</v>
      </c>
    </row>
    <row r="506" spans="1:12" s="27" customFormat="1" ht="15.75">
      <c r="A506" s="128" t="s">
        <v>191</v>
      </c>
      <c r="B506" s="51"/>
      <c r="C506" s="42" t="s">
        <v>129</v>
      </c>
      <c r="D506" s="42" t="s">
        <v>129</v>
      </c>
      <c r="E506" s="43" t="s">
        <v>514</v>
      </c>
      <c r="F506" s="44" t="s">
        <v>192</v>
      </c>
      <c r="G506" s="45">
        <v>110</v>
      </c>
      <c r="H506" s="45">
        <v>110</v>
      </c>
      <c r="I506" s="45">
        <f>G506-H506</f>
        <v>0</v>
      </c>
      <c r="J506" s="45">
        <v>110</v>
      </c>
      <c r="K506" s="45">
        <v>110</v>
      </c>
      <c r="L506" s="45">
        <f>J506-K506</f>
        <v>0</v>
      </c>
    </row>
    <row r="507" spans="1:12" s="27" customFormat="1" ht="15.75">
      <c r="A507" s="179" t="s">
        <v>389</v>
      </c>
      <c r="B507" s="51"/>
      <c r="C507" s="42" t="s">
        <v>129</v>
      </c>
      <c r="D507" s="42" t="s">
        <v>129</v>
      </c>
      <c r="E507" s="43" t="s">
        <v>390</v>
      </c>
      <c r="F507" s="44"/>
      <c r="G507" s="45">
        <f aca="true" t="shared" si="246" ref="G507:L508">G508</f>
        <v>440</v>
      </c>
      <c r="H507" s="45">
        <f t="shared" si="246"/>
        <v>440</v>
      </c>
      <c r="I507" s="45">
        <f t="shared" si="246"/>
        <v>0</v>
      </c>
      <c r="J507" s="45">
        <f t="shared" si="246"/>
        <v>440</v>
      </c>
      <c r="K507" s="45">
        <f t="shared" si="246"/>
        <v>440</v>
      </c>
      <c r="L507" s="45">
        <f t="shared" si="246"/>
        <v>0</v>
      </c>
    </row>
    <row r="508" spans="1:12" s="27" customFormat="1" ht="31.5">
      <c r="A508" s="163" t="s">
        <v>190</v>
      </c>
      <c r="B508" s="51"/>
      <c r="C508" s="42" t="s">
        <v>129</v>
      </c>
      <c r="D508" s="42" t="s">
        <v>129</v>
      </c>
      <c r="E508" s="43" t="s">
        <v>390</v>
      </c>
      <c r="F508" s="44" t="s">
        <v>178</v>
      </c>
      <c r="G508" s="45">
        <f t="shared" si="246"/>
        <v>440</v>
      </c>
      <c r="H508" s="45">
        <f t="shared" si="246"/>
        <v>440</v>
      </c>
      <c r="I508" s="45">
        <f t="shared" si="246"/>
        <v>0</v>
      </c>
      <c r="J508" s="45">
        <f t="shared" si="246"/>
        <v>440</v>
      </c>
      <c r="K508" s="45">
        <f t="shared" si="246"/>
        <v>440</v>
      </c>
      <c r="L508" s="45">
        <f t="shared" si="246"/>
        <v>0</v>
      </c>
    </row>
    <row r="509" spans="1:12" s="27" customFormat="1" ht="15.75">
      <c r="A509" s="128" t="s">
        <v>191</v>
      </c>
      <c r="B509" s="51"/>
      <c r="C509" s="42" t="s">
        <v>129</v>
      </c>
      <c r="D509" s="42" t="s">
        <v>129</v>
      </c>
      <c r="E509" s="43" t="s">
        <v>390</v>
      </c>
      <c r="F509" s="44" t="s">
        <v>192</v>
      </c>
      <c r="G509" s="45">
        <v>440</v>
      </c>
      <c r="H509" s="45">
        <v>440</v>
      </c>
      <c r="I509" s="45">
        <f>G509-H509</f>
        <v>0</v>
      </c>
      <c r="J509" s="45">
        <v>440</v>
      </c>
      <c r="K509" s="45">
        <v>440</v>
      </c>
      <c r="L509" s="45">
        <f>J509-K509</f>
        <v>0</v>
      </c>
    </row>
    <row r="510" spans="1:12" s="27" customFormat="1" ht="15.75">
      <c r="A510" s="180" t="s">
        <v>255</v>
      </c>
      <c r="B510" s="49"/>
      <c r="C510" s="37" t="s">
        <v>159</v>
      </c>
      <c r="D510" s="37"/>
      <c r="E510" s="38"/>
      <c r="F510" s="39"/>
      <c r="G510" s="40">
        <f aca="true" t="shared" si="247" ref="G510:L512">G511</f>
        <v>130858.10000000002</v>
      </c>
      <c r="H510" s="40">
        <f t="shared" si="247"/>
        <v>130858.10000000002</v>
      </c>
      <c r="I510" s="40">
        <f t="shared" si="247"/>
        <v>0</v>
      </c>
      <c r="J510" s="40">
        <f t="shared" si="247"/>
        <v>136744.99999999994</v>
      </c>
      <c r="K510" s="40">
        <f t="shared" si="247"/>
        <v>136744.99999999994</v>
      </c>
      <c r="L510" s="40">
        <f t="shared" si="247"/>
        <v>0</v>
      </c>
    </row>
    <row r="511" spans="1:12" s="27" customFormat="1" ht="15.75">
      <c r="A511" s="180" t="s">
        <v>160</v>
      </c>
      <c r="B511" s="49"/>
      <c r="C511" s="37" t="s">
        <v>159</v>
      </c>
      <c r="D511" s="37" t="s">
        <v>156</v>
      </c>
      <c r="E511" s="38"/>
      <c r="F511" s="39"/>
      <c r="G511" s="40">
        <f t="shared" si="247"/>
        <v>130858.10000000002</v>
      </c>
      <c r="H511" s="40">
        <f t="shared" si="247"/>
        <v>130858.10000000002</v>
      </c>
      <c r="I511" s="40">
        <f t="shared" si="247"/>
        <v>0</v>
      </c>
      <c r="J511" s="40">
        <f t="shared" si="247"/>
        <v>136744.99999999994</v>
      </c>
      <c r="K511" s="40">
        <f t="shared" si="247"/>
        <v>136744.99999999994</v>
      </c>
      <c r="L511" s="40">
        <f t="shared" si="247"/>
        <v>0</v>
      </c>
    </row>
    <row r="512" spans="1:12" s="27" customFormat="1" ht="31.5">
      <c r="A512" s="177" t="s">
        <v>510</v>
      </c>
      <c r="B512" s="46"/>
      <c r="C512" s="37" t="s">
        <v>159</v>
      </c>
      <c r="D512" s="37" t="s">
        <v>156</v>
      </c>
      <c r="E512" s="38" t="s">
        <v>74</v>
      </c>
      <c r="F512" s="39"/>
      <c r="G512" s="40">
        <f t="shared" si="247"/>
        <v>130858.10000000002</v>
      </c>
      <c r="H512" s="40">
        <f t="shared" si="247"/>
        <v>130858.10000000002</v>
      </c>
      <c r="I512" s="40">
        <f t="shared" si="247"/>
        <v>0</v>
      </c>
      <c r="J512" s="40">
        <f t="shared" si="247"/>
        <v>136744.99999999994</v>
      </c>
      <c r="K512" s="40">
        <f t="shared" si="247"/>
        <v>136744.99999999994</v>
      </c>
      <c r="L512" s="40">
        <f t="shared" si="247"/>
        <v>0</v>
      </c>
    </row>
    <row r="513" spans="1:12" s="27" customFormat="1" ht="31.5">
      <c r="A513" s="181" t="s">
        <v>515</v>
      </c>
      <c r="B513" s="49"/>
      <c r="C513" s="37" t="s">
        <v>159</v>
      </c>
      <c r="D513" s="37" t="s">
        <v>156</v>
      </c>
      <c r="E513" s="39" t="s">
        <v>75</v>
      </c>
      <c r="F513" s="44"/>
      <c r="G513" s="40">
        <f>G514+G517+G520+G523+G526+G529+G532+G535+G538+G541+G544+G547+G553+G556+G550</f>
        <v>130858.10000000002</v>
      </c>
      <c r="H513" s="40">
        <f>H514+H517+H520+H523+H526+H529+H532+H535+H538+H541+H544+H547+H553+H556+H550</f>
        <v>130858.10000000002</v>
      </c>
      <c r="I513" s="40">
        <f>I514+I517+I520+I523+I526+I529+I532+I535+I538+I541+I544+I547+I553+I556+I550</f>
        <v>0</v>
      </c>
      <c r="J513" s="40">
        <f>J514+J517+J520+J523+J526+J529+J532+J535+J538+J541+J544+J547+J553+J556</f>
        <v>136744.99999999994</v>
      </c>
      <c r="K513" s="40">
        <f>K514+K517+K520+K523+K526+K529+K532+K535+K538+K541+K544+K547+K553+K556</f>
        <v>136744.99999999994</v>
      </c>
      <c r="L513" s="40">
        <f>L514+L517+L520+L523+L526+L529+L532+L535+L538+L541+L544+L547+L553+L556</f>
        <v>0</v>
      </c>
    </row>
    <row r="514" spans="1:12" s="27" customFormat="1" ht="15.75">
      <c r="A514" s="182" t="s">
        <v>284</v>
      </c>
      <c r="B514" s="46"/>
      <c r="C514" s="42" t="s">
        <v>159</v>
      </c>
      <c r="D514" s="42" t="s">
        <v>156</v>
      </c>
      <c r="E514" s="44" t="s">
        <v>222</v>
      </c>
      <c r="F514" s="44"/>
      <c r="G514" s="45">
        <f aca="true" t="shared" si="248" ref="G514:L515">G515</f>
        <v>124485.7</v>
      </c>
      <c r="H514" s="45">
        <f t="shared" si="248"/>
        <v>124485.7</v>
      </c>
      <c r="I514" s="45">
        <f t="shared" si="248"/>
        <v>0</v>
      </c>
      <c r="J514" s="45">
        <f t="shared" si="248"/>
        <v>132137</v>
      </c>
      <c r="K514" s="45">
        <f t="shared" si="248"/>
        <v>132137</v>
      </c>
      <c r="L514" s="45">
        <f t="shared" si="248"/>
        <v>0</v>
      </c>
    </row>
    <row r="515" spans="1:12" s="27" customFormat="1" ht="31.5">
      <c r="A515" s="163" t="s">
        <v>190</v>
      </c>
      <c r="B515" s="46"/>
      <c r="C515" s="42" t="s">
        <v>159</v>
      </c>
      <c r="D515" s="42" t="s">
        <v>156</v>
      </c>
      <c r="E515" s="44" t="s">
        <v>222</v>
      </c>
      <c r="F515" s="44" t="s">
        <v>178</v>
      </c>
      <c r="G515" s="54">
        <f t="shared" si="248"/>
        <v>124485.7</v>
      </c>
      <c r="H515" s="54">
        <f t="shared" si="248"/>
        <v>124485.7</v>
      </c>
      <c r="I515" s="54">
        <f t="shared" si="248"/>
        <v>0</v>
      </c>
      <c r="J515" s="54">
        <f t="shared" si="248"/>
        <v>132137</v>
      </c>
      <c r="K515" s="54">
        <f t="shared" si="248"/>
        <v>132137</v>
      </c>
      <c r="L515" s="54">
        <f t="shared" si="248"/>
        <v>0</v>
      </c>
    </row>
    <row r="516" spans="1:12" s="27" customFormat="1" ht="15.75">
      <c r="A516" s="153" t="s">
        <v>191</v>
      </c>
      <c r="B516" s="46"/>
      <c r="C516" s="42" t="s">
        <v>159</v>
      </c>
      <c r="D516" s="42" t="s">
        <v>156</v>
      </c>
      <c r="E516" s="44" t="s">
        <v>222</v>
      </c>
      <c r="F516" s="44" t="s">
        <v>192</v>
      </c>
      <c r="G516" s="96">
        <v>124485.7</v>
      </c>
      <c r="H516" s="96">
        <v>124485.7</v>
      </c>
      <c r="I516" s="45">
        <f>G516-H516</f>
        <v>0</v>
      </c>
      <c r="J516" s="96">
        <v>132137</v>
      </c>
      <c r="K516" s="96">
        <v>132137</v>
      </c>
      <c r="L516" s="45">
        <f>J516-K516</f>
        <v>0</v>
      </c>
    </row>
    <row r="517" spans="1:12" s="27" customFormat="1" ht="15.75">
      <c r="A517" s="139" t="s">
        <v>215</v>
      </c>
      <c r="B517" s="46"/>
      <c r="C517" s="42" t="s">
        <v>159</v>
      </c>
      <c r="D517" s="42" t="s">
        <v>156</v>
      </c>
      <c r="E517" s="44" t="s">
        <v>285</v>
      </c>
      <c r="F517" s="44"/>
      <c r="G517" s="45">
        <f aca="true" t="shared" si="249" ref="G517:L518">G518</f>
        <v>446.1</v>
      </c>
      <c r="H517" s="45">
        <f t="shared" si="249"/>
        <v>446.1</v>
      </c>
      <c r="I517" s="45">
        <f t="shared" si="249"/>
        <v>0</v>
      </c>
      <c r="J517" s="45">
        <f t="shared" si="249"/>
        <v>723.3</v>
      </c>
      <c r="K517" s="45">
        <f t="shared" si="249"/>
        <v>723.3</v>
      </c>
      <c r="L517" s="45">
        <f t="shared" si="249"/>
        <v>0</v>
      </c>
    </row>
    <row r="518" spans="1:12" s="27" customFormat="1" ht="31.5">
      <c r="A518" s="163" t="s">
        <v>190</v>
      </c>
      <c r="B518" s="46"/>
      <c r="C518" s="42" t="s">
        <v>159</v>
      </c>
      <c r="D518" s="42" t="s">
        <v>156</v>
      </c>
      <c r="E518" s="44" t="s">
        <v>285</v>
      </c>
      <c r="F518" s="44" t="s">
        <v>178</v>
      </c>
      <c r="G518" s="54">
        <f t="shared" si="249"/>
        <v>446.1</v>
      </c>
      <c r="H518" s="54">
        <f t="shared" si="249"/>
        <v>446.1</v>
      </c>
      <c r="I518" s="54">
        <f t="shared" si="249"/>
        <v>0</v>
      </c>
      <c r="J518" s="54">
        <f t="shared" si="249"/>
        <v>723.3</v>
      </c>
      <c r="K518" s="54">
        <f t="shared" si="249"/>
        <v>723.3</v>
      </c>
      <c r="L518" s="54">
        <f t="shared" si="249"/>
        <v>0</v>
      </c>
    </row>
    <row r="519" spans="1:12" s="27" customFormat="1" ht="15.75">
      <c r="A519" s="153" t="s">
        <v>191</v>
      </c>
      <c r="B519" s="46"/>
      <c r="C519" s="42" t="s">
        <v>159</v>
      </c>
      <c r="D519" s="42" t="s">
        <v>156</v>
      </c>
      <c r="E519" s="44" t="s">
        <v>285</v>
      </c>
      <c r="F519" s="44" t="s">
        <v>192</v>
      </c>
      <c r="G519" s="96">
        <v>446.1</v>
      </c>
      <c r="H519" s="96">
        <v>446.1</v>
      </c>
      <c r="I519" s="45">
        <f>G519-H519</f>
        <v>0</v>
      </c>
      <c r="J519" s="96">
        <v>723.3</v>
      </c>
      <c r="K519" s="96">
        <v>723.3</v>
      </c>
      <c r="L519" s="45">
        <f>J519-K519</f>
        <v>0</v>
      </c>
    </row>
    <row r="520" spans="1:12" s="27" customFormat="1" ht="15.75">
      <c r="A520" s="139" t="s">
        <v>270</v>
      </c>
      <c r="B520" s="46"/>
      <c r="C520" s="42" t="s">
        <v>159</v>
      </c>
      <c r="D520" s="42" t="s">
        <v>156</v>
      </c>
      <c r="E520" s="44" t="s">
        <v>286</v>
      </c>
      <c r="F520" s="44"/>
      <c r="G520" s="45">
        <f aca="true" t="shared" si="250" ref="G520:L521">G521</f>
        <v>276.4</v>
      </c>
      <c r="H520" s="45">
        <f t="shared" si="250"/>
        <v>276.4</v>
      </c>
      <c r="I520" s="45">
        <f t="shared" si="250"/>
        <v>0</v>
      </c>
      <c r="J520" s="45">
        <f t="shared" si="250"/>
        <v>291.9</v>
      </c>
      <c r="K520" s="45">
        <f t="shared" si="250"/>
        <v>291.9</v>
      </c>
      <c r="L520" s="45">
        <f t="shared" si="250"/>
        <v>0</v>
      </c>
    </row>
    <row r="521" spans="1:12" s="27" customFormat="1" ht="31.5">
      <c r="A521" s="163" t="s">
        <v>190</v>
      </c>
      <c r="B521" s="46"/>
      <c r="C521" s="42" t="s">
        <v>159</v>
      </c>
      <c r="D521" s="42" t="s">
        <v>156</v>
      </c>
      <c r="E521" s="44" t="s">
        <v>286</v>
      </c>
      <c r="F521" s="44" t="s">
        <v>178</v>
      </c>
      <c r="G521" s="54">
        <f t="shared" si="250"/>
        <v>276.4</v>
      </c>
      <c r="H521" s="54">
        <f t="shared" si="250"/>
        <v>276.4</v>
      </c>
      <c r="I521" s="54">
        <f t="shared" si="250"/>
        <v>0</v>
      </c>
      <c r="J521" s="54">
        <f t="shared" si="250"/>
        <v>291.9</v>
      </c>
      <c r="K521" s="54">
        <f t="shared" si="250"/>
        <v>291.9</v>
      </c>
      <c r="L521" s="54">
        <f t="shared" si="250"/>
        <v>0</v>
      </c>
    </row>
    <row r="522" spans="1:12" s="27" customFormat="1" ht="15.75">
      <c r="A522" s="153" t="s">
        <v>191</v>
      </c>
      <c r="B522" s="46"/>
      <c r="C522" s="42" t="s">
        <v>159</v>
      </c>
      <c r="D522" s="42" t="s">
        <v>156</v>
      </c>
      <c r="E522" s="44" t="s">
        <v>286</v>
      </c>
      <c r="F522" s="44" t="s">
        <v>192</v>
      </c>
      <c r="G522" s="96">
        <v>276.4</v>
      </c>
      <c r="H522" s="96">
        <v>276.4</v>
      </c>
      <c r="I522" s="45">
        <f>G522-H522</f>
        <v>0</v>
      </c>
      <c r="J522" s="96">
        <v>291.9</v>
      </c>
      <c r="K522" s="96">
        <v>291.9</v>
      </c>
      <c r="L522" s="45">
        <f>J522-K522</f>
        <v>0</v>
      </c>
    </row>
    <row r="523" spans="1:12" s="27" customFormat="1" ht="31.5">
      <c r="A523" s="170" t="s">
        <v>578</v>
      </c>
      <c r="B523" s="46"/>
      <c r="C523" s="42" t="s">
        <v>159</v>
      </c>
      <c r="D523" s="42" t="s">
        <v>156</v>
      </c>
      <c r="E523" s="44" t="s">
        <v>386</v>
      </c>
      <c r="F523" s="44"/>
      <c r="G523" s="54">
        <f aca="true" t="shared" si="251" ref="G523:L524">G524</f>
        <v>78.8</v>
      </c>
      <c r="H523" s="54">
        <f t="shared" si="251"/>
        <v>78.8</v>
      </c>
      <c r="I523" s="54">
        <f t="shared" si="251"/>
        <v>0</v>
      </c>
      <c r="J523" s="54">
        <f t="shared" si="251"/>
        <v>0</v>
      </c>
      <c r="K523" s="54">
        <f t="shared" si="251"/>
        <v>0</v>
      </c>
      <c r="L523" s="54">
        <f t="shared" si="251"/>
        <v>0</v>
      </c>
    </row>
    <row r="524" spans="1:12" s="27" customFormat="1" ht="31.5">
      <c r="A524" s="163" t="s">
        <v>190</v>
      </c>
      <c r="B524" s="46"/>
      <c r="C524" s="42" t="s">
        <v>159</v>
      </c>
      <c r="D524" s="42" t="s">
        <v>156</v>
      </c>
      <c r="E524" s="44" t="s">
        <v>386</v>
      </c>
      <c r="F524" s="44" t="s">
        <v>178</v>
      </c>
      <c r="G524" s="54">
        <f t="shared" si="251"/>
        <v>78.8</v>
      </c>
      <c r="H524" s="54">
        <f t="shared" si="251"/>
        <v>78.8</v>
      </c>
      <c r="I524" s="54">
        <f t="shared" si="251"/>
        <v>0</v>
      </c>
      <c r="J524" s="54">
        <f t="shared" si="251"/>
        <v>0</v>
      </c>
      <c r="K524" s="54">
        <f t="shared" si="251"/>
        <v>0</v>
      </c>
      <c r="L524" s="54">
        <f t="shared" si="251"/>
        <v>0</v>
      </c>
    </row>
    <row r="525" spans="1:12" s="27" customFormat="1" ht="15.75">
      <c r="A525" s="153" t="s">
        <v>191</v>
      </c>
      <c r="B525" s="46"/>
      <c r="C525" s="42" t="s">
        <v>159</v>
      </c>
      <c r="D525" s="42" t="s">
        <v>156</v>
      </c>
      <c r="E525" s="44" t="s">
        <v>386</v>
      </c>
      <c r="F525" s="44" t="s">
        <v>192</v>
      </c>
      <c r="G525" s="96">
        <v>78.8</v>
      </c>
      <c r="H525" s="96">
        <v>78.8</v>
      </c>
      <c r="I525" s="45">
        <f>G525-H525</f>
        <v>0</v>
      </c>
      <c r="J525" s="96">
        <v>0</v>
      </c>
      <c r="K525" s="96">
        <v>0</v>
      </c>
      <c r="L525" s="96">
        <v>0</v>
      </c>
    </row>
    <row r="526" spans="1:12" s="27" customFormat="1" ht="15.75">
      <c r="A526" s="128" t="s">
        <v>287</v>
      </c>
      <c r="B526" s="46"/>
      <c r="C526" s="42" t="s">
        <v>159</v>
      </c>
      <c r="D526" s="42" t="s">
        <v>156</v>
      </c>
      <c r="E526" s="44" t="s">
        <v>288</v>
      </c>
      <c r="F526" s="44"/>
      <c r="G526" s="54">
        <f aca="true" t="shared" si="252" ref="G526:L527">G527</f>
        <v>982.8</v>
      </c>
      <c r="H526" s="54">
        <f t="shared" si="252"/>
        <v>982.8</v>
      </c>
      <c r="I526" s="54">
        <f t="shared" si="252"/>
        <v>0</v>
      </c>
      <c r="J526" s="54">
        <f t="shared" si="252"/>
        <v>401.8</v>
      </c>
      <c r="K526" s="54">
        <f t="shared" si="252"/>
        <v>401.8</v>
      </c>
      <c r="L526" s="54">
        <f t="shared" si="252"/>
        <v>0</v>
      </c>
    </row>
    <row r="527" spans="1:12" s="27" customFormat="1" ht="31.5">
      <c r="A527" s="163" t="s">
        <v>190</v>
      </c>
      <c r="B527" s="46"/>
      <c r="C527" s="42" t="s">
        <v>159</v>
      </c>
      <c r="D527" s="42" t="s">
        <v>156</v>
      </c>
      <c r="E527" s="44" t="s">
        <v>288</v>
      </c>
      <c r="F527" s="44" t="s">
        <v>178</v>
      </c>
      <c r="G527" s="54">
        <f t="shared" si="252"/>
        <v>982.8</v>
      </c>
      <c r="H527" s="54">
        <f t="shared" si="252"/>
        <v>982.8</v>
      </c>
      <c r="I527" s="54">
        <f t="shared" si="252"/>
        <v>0</v>
      </c>
      <c r="J527" s="54">
        <f t="shared" si="252"/>
        <v>401.8</v>
      </c>
      <c r="K527" s="54">
        <f t="shared" si="252"/>
        <v>401.8</v>
      </c>
      <c r="L527" s="54">
        <f t="shared" si="252"/>
        <v>0</v>
      </c>
    </row>
    <row r="528" spans="1:12" s="27" customFormat="1" ht="15.75">
      <c r="A528" s="153" t="s">
        <v>191</v>
      </c>
      <c r="B528" s="46"/>
      <c r="C528" s="42" t="s">
        <v>159</v>
      </c>
      <c r="D528" s="42" t="s">
        <v>156</v>
      </c>
      <c r="E528" s="44" t="s">
        <v>288</v>
      </c>
      <c r="F528" s="44" t="s">
        <v>192</v>
      </c>
      <c r="G528" s="96">
        <v>982.8</v>
      </c>
      <c r="H528" s="96">
        <v>982.8</v>
      </c>
      <c r="I528" s="45">
        <f>G528-H528</f>
        <v>0</v>
      </c>
      <c r="J528" s="96">
        <v>401.8</v>
      </c>
      <c r="K528" s="96">
        <v>401.8</v>
      </c>
      <c r="L528" s="45">
        <f>J528-K528</f>
        <v>0</v>
      </c>
    </row>
    <row r="529" spans="1:12" s="27" customFormat="1" ht="31.5">
      <c r="A529" s="139" t="s">
        <v>266</v>
      </c>
      <c r="B529" s="46"/>
      <c r="C529" s="42" t="s">
        <v>159</v>
      </c>
      <c r="D529" s="42" t="s">
        <v>156</v>
      </c>
      <c r="E529" s="44" t="s">
        <v>26</v>
      </c>
      <c r="F529" s="44"/>
      <c r="G529" s="54">
        <f aca="true" t="shared" si="253" ref="G529:L530">G530</f>
        <v>62</v>
      </c>
      <c r="H529" s="54">
        <f t="shared" si="253"/>
        <v>62</v>
      </c>
      <c r="I529" s="54">
        <f t="shared" si="253"/>
        <v>0</v>
      </c>
      <c r="J529" s="54">
        <f t="shared" si="253"/>
        <v>62</v>
      </c>
      <c r="K529" s="54">
        <f t="shared" si="253"/>
        <v>62</v>
      </c>
      <c r="L529" s="54">
        <f t="shared" si="253"/>
        <v>0</v>
      </c>
    </row>
    <row r="530" spans="1:12" s="27" customFormat="1" ht="31.5">
      <c r="A530" s="163" t="s">
        <v>190</v>
      </c>
      <c r="B530" s="46"/>
      <c r="C530" s="42" t="s">
        <v>159</v>
      </c>
      <c r="D530" s="42" t="s">
        <v>156</v>
      </c>
      <c r="E530" s="44" t="s">
        <v>26</v>
      </c>
      <c r="F530" s="44" t="s">
        <v>178</v>
      </c>
      <c r="G530" s="54">
        <f t="shared" si="253"/>
        <v>62</v>
      </c>
      <c r="H530" s="54">
        <f t="shared" si="253"/>
        <v>62</v>
      </c>
      <c r="I530" s="54">
        <f t="shared" si="253"/>
        <v>0</v>
      </c>
      <c r="J530" s="54">
        <f t="shared" si="253"/>
        <v>62</v>
      </c>
      <c r="K530" s="54">
        <f t="shared" si="253"/>
        <v>62</v>
      </c>
      <c r="L530" s="54">
        <f t="shared" si="253"/>
        <v>0</v>
      </c>
    </row>
    <row r="531" spans="1:12" s="27" customFormat="1" ht="15.75">
      <c r="A531" s="153" t="s">
        <v>191</v>
      </c>
      <c r="B531" s="46"/>
      <c r="C531" s="42" t="s">
        <v>159</v>
      </c>
      <c r="D531" s="42" t="s">
        <v>156</v>
      </c>
      <c r="E531" s="44" t="s">
        <v>26</v>
      </c>
      <c r="F531" s="44" t="s">
        <v>192</v>
      </c>
      <c r="G531" s="54">
        <v>62</v>
      </c>
      <c r="H531" s="54">
        <v>62</v>
      </c>
      <c r="I531" s="45">
        <f>G531-H531</f>
        <v>0</v>
      </c>
      <c r="J531" s="54">
        <v>62</v>
      </c>
      <c r="K531" s="54">
        <v>62</v>
      </c>
      <c r="L531" s="45">
        <f>J531-K531</f>
        <v>0</v>
      </c>
    </row>
    <row r="532" spans="1:12" ht="15.75">
      <c r="A532" s="153" t="s">
        <v>267</v>
      </c>
      <c r="B532" s="46"/>
      <c r="C532" s="42" t="s">
        <v>159</v>
      </c>
      <c r="D532" s="42" t="s">
        <v>156</v>
      </c>
      <c r="E532" s="44" t="s">
        <v>343</v>
      </c>
      <c r="F532" s="44"/>
      <c r="G532" s="54">
        <f aca="true" t="shared" si="254" ref="G532:L533">G533</f>
        <v>2035.6</v>
      </c>
      <c r="H532" s="54">
        <f t="shared" si="254"/>
        <v>2035.6</v>
      </c>
      <c r="I532" s="54">
        <f t="shared" si="254"/>
        <v>0</v>
      </c>
      <c r="J532" s="54">
        <f t="shared" si="254"/>
        <v>2151.9</v>
      </c>
      <c r="K532" s="54">
        <f t="shared" si="254"/>
        <v>2151.9</v>
      </c>
      <c r="L532" s="54">
        <f t="shared" si="254"/>
        <v>0</v>
      </c>
    </row>
    <row r="533" spans="1:12" ht="31.5">
      <c r="A533" s="163" t="s">
        <v>190</v>
      </c>
      <c r="B533" s="46"/>
      <c r="C533" s="42" t="s">
        <v>159</v>
      </c>
      <c r="D533" s="42" t="s">
        <v>156</v>
      </c>
      <c r="E533" s="44" t="s">
        <v>343</v>
      </c>
      <c r="F533" s="44" t="s">
        <v>178</v>
      </c>
      <c r="G533" s="54">
        <f t="shared" si="254"/>
        <v>2035.6</v>
      </c>
      <c r="H533" s="54">
        <f t="shared" si="254"/>
        <v>2035.6</v>
      </c>
      <c r="I533" s="54">
        <f t="shared" si="254"/>
        <v>0</v>
      </c>
      <c r="J533" s="54">
        <f t="shared" si="254"/>
        <v>2151.9</v>
      </c>
      <c r="K533" s="54">
        <f t="shared" si="254"/>
        <v>2151.9</v>
      </c>
      <c r="L533" s="54">
        <f t="shared" si="254"/>
        <v>0</v>
      </c>
    </row>
    <row r="534" spans="1:12" ht="15.75">
      <c r="A534" s="153" t="s">
        <v>191</v>
      </c>
      <c r="B534" s="46"/>
      <c r="C534" s="42" t="s">
        <v>159</v>
      </c>
      <c r="D534" s="42" t="s">
        <v>156</v>
      </c>
      <c r="E534" s="44" t="s">
        <v>343</v>
      </c>
      <c r="F534" s="44" t="s">
        <v>192</v>
      </c>
      <c r="G534" s="96">
        <f>1515.6+520</f>
        <v>2035.6</v>
      </c>
      <c r="H534" s="96">
        <f>1515.6+520</f>
        <v>2035.6</v>
      </c>
      <c r="I534" s="45">
        <f>G534-H534</f>
        <v>0</v>
      </c>
      <c r="J534" s="96">
        <f>1626.9+525</f>
        <v>2151.9</v>
      </c>
      <c r="K534" s="96">
        <f>1626.9+525</f>
        <v>2151.9</v>
      </c>
      <c r="L534" s="45">
        <f>J534-K534</f>
        <v>0</v>
      </c>
    </row>
    <row r="535" spans="1:12" ht="31.5">
      <c r="A535" s="153" t="s">
        <v>329</v>
      </c>
      <c r="B535" s="46"/>
      <c r="C535" s="42" t="s">
        <v>159</v>
      </c>
      <c r="D535" s="42" t="s">
        <v>156</v>
      </c>
      <c r="E535" s="44" t="s">
        <v>387</v>
      </c>
      <c r="F535" s="44"/>
      <c r="G535" s="54">
        <f aca="true" t="shared" si="255" ref="G535:L536">G536</f>
        <v>806.5</v>
      </c>
      <c r="H535" s="54">
        <f t="shared" si="255"/>
        <v>806.5</v>
      </c>
      <c r="I535" s="54">
        <f t="shared" si="255"/>
        <v>0</v>
      </c>
      <c r="J535" s="54">
        <f t="shared" si="255"/>
        <v>350</v>
      </c>
      <c r="K535" s="54">
        <f t="shared" si="255"/>
        <v>350</v>
      </c>
      <c r="L535" s="54">
        <f t="shared" si="255"/>
        <v>0</v>
      </c>
    </row>
    <row r="536" spans="1:12" ht="31.5">
      <c r="A536" s="163" t="s">
        <v>190</v>
      </c>
      <c r="B536" s="46"/>
      <c r="C536" s="42" t="s">
        <v>159</v>
      </c>
      <c r="D536" s="42" t="s">
        <v>156</v>
      </c>
      <c r="E536" s="44" t="s">
        <v>387</v>
      </c>
      <c r="F536" s="44" t="s">
        <v>178</v>
      </c>
      <c r="G536" s="54">
        <f t="shared" si="255"/>
        <v>806.5</v>
      </c>
      <c r="H536" s="54">
        <f t="shared" si="255"/>
        <v>806.5</v>
      </c>
      <c r="I536" s="54">
        <f t="shared" si="255"/>
        <v>0</v>
      </c>
      <c r="J536" s="54">
        <f t="shared" si="255"/>
        <v>350</v>
      </c>
      <c r="K536" s="54">
        <f t="shared" si="255"/>
        <v>350</v>
      </c>
      <c r="L536" s="54">
        <f t="shared" si="255"/>
        <v>0</v>
      </c>
    </row>
    <row r="537" spans="1:12" ht="15.75">
      <c r="A537" s="153" t="s">
        <v>191</v>
      </c>
      <c r="B537" s="46"/>
      <c r="C537" s="42" t="s">
        <v>159</v>
      </c>
      <c r="D537" s="42" t="s">
        <v>156</v>
      </c>
      <c r="E537" s="44" t="s">
        <v>387</v>
      </c>
      <c r="F537" s="44" t="s">
        <v>192</v>
      </c>
      <c r="G537" s="96">
        <f>350+456.5</f>
        <v>806.5</v>
      </c>
      <c r="H537" s="96">
        <f>350+456.5</f>
        <v>806.5</v>
      </c>
      <c r="I537" s="45">
        <f>G537-H537</f>
        <v>0</v>
      </c>
      <c r="J537" s="96">
        <v>350</v>
      </c>
      <c r="K537" s="96">
        <v>350</v>
      </c>
      <c r="L537" s="45">
        <f>J537-K537</f>
        <v>0</v>
      </c>
    </row>
    <row r="538" spans="1:12" ht="15.75">
      <c r="A538" s="153" t="s">
        <v>344</v>
      </c>
      <c r="B538" s="46"/>
      <c r="C538" s="42" t="s">
        <v>159</v>
      </c>
      <c r="D538" s="42" t="s">
        <v>156</v>
      </c>
      <c r="E538" s="44" t="s">
        <v>345</v>
      </c>
      <c r="F538" s="44"/>
      <c r="G538" s="54">
        <f aca="true" t="shared" si="256" ref="G538:L539">G539</f>
        <v>260</v>
      </c>
      <c r="H538" s="54">
        <f t="shared" si="256"/>
        <v>260</v>
      </c>
      <c r="I538" s="54">
        <f t="shared" si="256"/>
        <v>0</v>
      </c>
      <c r="J538" s="54">
        <f t="shared" si="256"/>
        <v>260</v>
      </c>
      <c r="K538" s="54">
        <f t="shared" si="256"/>
        <v>260</v>
      </c>
      <c r="L538" s="54">
        <f t="shared" si="256"/>
        <v>0</v>
      </c>
    </row>
    <row r="539" spans="1:12" ht="31.5">
      <c r="A539" s="163" t="s">
        <v>190</v>
      </c>
      <c r="B539" s="46"/>
      <c r="C539" s="42" t="s">
        <v>159</v>
      </c>
      <c r="D539" s="42" t="s">
        <v>156</v>
      </c>
      <c r="E539" s="44" t="s">
        <v>345</v>
      </c>
      <c r="F539" s="44" t="s">
        <v>178</v>
      </c>
      <c r="G539" s="54">
        <f t="shared" si="256"/>
        <v>260</v>
      </c>
      <c r="H539" s="54">
        <f t="shared" si="256"/>
        <v>260</v>
      </c>
      <c r="I539" s="54">
        <f t="shared" si="256"/>
        <v>0</v>
      </c>
      <c r="J539" s="54">
        <f t="shared" si="256"/>
        <v>260</v>
      </c>
      <c r="K539" s="54">
        <f t="shared" si="256"/>
        <v>260</v>
      </c>
      <c r="L539" s="54">
        <f t="shared" si="256"/>
        <v>0</v>
      </c>
    </row>
    <row r="540" spans="1:12" ht="15.75">
      <c r="A540" s="153" t="s">
        <v>191</v>
      </c>
      <c r="B540" s="46"/>
      <c r="C540" s="42" t="s">
        <v>159</v>
      </c>
      <c r="D540" s="42" t="s">
        <v>156</v>
      </c>
      <c r="E540" s="44" t="s">
        <v>345</v>
      </c>
      <c r="F540" s="44" t="s">
        <v>192</v>
      </c>
      <c r="G540" s="54">
        <v>260</v>
      </c>
      <c r="H540" s="54">
        <v>260</v>
      </c>
      <c r="I540" s="45">
        <f>G540-H540</f>
        <v>0</v>
      </c>
      <c r="J540" s="54">
        <v>260</v>
      </c>
      <c r="K540" s="54">
        <v>260</v>
      </c>
      <c r="L540" s="45">
        <f>J540-K540</f>
        <v>0</v>
      </c>
    </row>
    <row r="541" spans="1:12" ht="31.5">
      <c r="A541" s="139" t="s">
        <v>440</v>
      </c>
      <c r="B541" s="46"/>
      <c r="C541" s="42" t="s">
        <v>159</v>
      </c>
      <c r="D541" s="42" t="s">
        <v>156</v>
      </c>
      <c r="E541" s="44" t="s">
        <v>441</v>
      </c>
      <c r="F541" s="132"/>
      <c r="G541" s="45">
        <f aca="true" t="shared" si="257" ref="G541:L542">G542</f>
        <v>100</v>
      </c>
      <c r="H541" s="45">
        <f t="shared" si="257"/>
        <v>100</v>
      </c>
      <c r="I541" s="45">
        <f t="shared" si="257"/>
        <v>0</v>
      </c>
      <c r="J541" s="45">
        <f t="shared" si="257"/>
        <v>100</v>
      </c>
      <c r="K541" s="45">
        <f t="shared" si="257"/>
        <v>100</v>
      </c>
      <c r="L541" s="45">
        <f t="shared" si="257"/>
        <v>0</v>
      </c>
    </row>
    <row r="542" spans="1:12" ht="31.5">
      <c r="A542" s="163" t="s">
        <v>190</v>
      </c>
      <c r="B542" s="46"/>
      <c r="C542" s="42" t="s">
        <v>159</v>
      </c>
      <c r="D542" s="42" t="s">
        <v>156</v>
      </c>
      <c r="E542" s="44" t="s">
        <v>441</v>
      </c>
      <c r="F542" s="44" t="s">
        <v>178</v>
      </c>
      <c r="G542" s="45">
        <f t="shared" si="257"/>
        <v>100</v>
      </c>
      <c r="H542" s="45">
        <f t="shared" si="257"/>
        <v>100</v>
      </c>
      <c r="I542" s="45">
        <f t="shared" si="257"/>
        <v>0</v>
      </c>
      <c r="J542" s="45">
        <f t="shared" si="257"/>
        <v>100</v>
      </c>
      <c r="K542" s="45">
        <f t="shared" si="257"/>
        <v>100</v>
      </c>
      <c r="L542" s="45">
        <f t="shared" si="257"/>
        <v>0</v>
      </c>
    </row>
    <row r="543" spans="1:12" ht="15.75">
      <c r="A543" s="153" t="s">
        <v>191</v>
      </c>
      <c r="B543" s="46"/>
      <c r="C543" s="42" t="s">
        <v>159</v>
      </c>
      <c r="D543" s="42" t="s">
        <v>156</v>
      </c>
      <c r="E543" s="44" t="s">
        <v>441</v>
      </c>
      <c r="F543" s="44" t="s">
        <v>192</v>
      </c>
      <c r="G543" s="45">
        <v>100</v>
      </c>
      <c r="H543" s="45">
        <v>100</v>
      </c>
      <c r="I543" s="45">
        <f>G543-H543</f>
        <v>0</v>
      </c>
      <c r="J543" s="45">
        <v>100</v>
      </c>
      <c r="K543" s="45">
        <v>100</v>
      </c>
      <c r="L543" s="45">
        <f>J543-K543</f>
        <v>0</v>
      </c>
    </row>
    <row r="544" spans="1:12" ht="47.25">
      <c r="A544" s="139" t="s">
        <v>442</v>
      </c>
      <c r="B544" s="46"/>
      <c r="C544" s="42" t="s">
        <v>159</v>
      </c>
      <c r="D544" s="42" t="s">
        <v>156</v>
      </c>
      <c r="E544" s="44" t="s">
        <v>388</v>
      </c>
      <c r="F544" s="132"/>
      <c r="G544" s="45">
        <f aca="true" t="shared" si="258" ref="G544:L545">G545</f>
        <v>192.1</v>
      </c>
      <c r="H544" s="45">
        <f t="shared" si="258"/>
        <v>192.1</v>
      </c>
      <c r="I544" s="45">
        <f t="shared" si="258"/>
        <v>0</v>
      </c>
      <c r="J544" s="45">
        <f t="shared" si="258"/>
        <v>192.3</v>
      </c>
      <c r="K544" s="45">
        <f t="shared" si="258"/>
        <v>192.3</v>
      </c>
      <c r="L544" s="45">
        <f t="shared" si="258"/>
        <v>0</v>
      </c>
    </row>
    <row r="545" spans="1:12" ht="31.5">
      <c r="A545" s="163" t="s">
        <v>190</v>
      </c>
      <c r="B545" s="46"/>
      <c r="C545" s="42" t="s">
        <v>159</v>
      </c>
      <c r="D545" s="42" t="s">
        <v>156</v>
      </c>
      <c r="E545" s="44" t="s">
        <v>388</v>
      </c>
      <c r="F545" s="44" t="s">
        <v>178</v>
      </c>
      <c r="G545" s="45">
        <f t="shared" si="258"/>
        <v>192.1</v>
      </c>
      <c r="H545" s="45">
        <f t="shared" si="258"/>
        <v>192.1</v>
      </c>
      <c r="I545" s="45">
        <f t="shared" si="258"/>
        <v>0</v>
      </c>
      <c r="J545" s="45">
        <f t="shared" si="258"/>
        <v>192.3</v>
      </c>
      <c r="K545" s="45">
        <f t="shared" si="258"/>
        <v>192.3</v>
      </c>
      <c r="L545" s="45">
        <f t="shared" si="258"/>
        <v>0</v>
      </c>
    </row>
    <row r="546" spans="1:12" ht="15.75">
      <c r="A546" s="153" t="s">
        <v>191</v>
      </c>
      <c r="B546" s="46"/>
      <c r="C546" s="42" t="s">
        <v>159</v>
      </c>
      <c r="D546" s="42" t="s">
        <v>156</v>
      </c>
      <c r="E546" s="44" t="s">
        <v>388</v>
      </c>
      <c r="F546" s="44" t="s">
        <v>192</v>
      </c>
      <c r="G546" s="45">
        <v>192.1</v>
      </c>
      <c r="H546" s="45">
        <v>192.1</v>
      </c>
      <c r="I546" s="45">
        <f>G546-H546</f>
        <v>0</v>
      </c>
      <c r="J546" s="45">
        <v>192.3</v>
      </c>
      <c r="K546" s="45">
        <v>192.3</v>
      </c>
      <c r="L546" s="45">
        <f>J546-K546</f>
        <v>0</v>
      </c>
    </row>
    <row r="547" spans="1:12" ht="31.5">
      <c r="A547" s="139" t="s">
        <v>443</v>
      </c>
      <c r="B547" s="46"/>
      <c r="C547" s="42" t="s">
        <v>159</v>
      </c>
      <c r="D547" s="42" t="s">
        <v>156</v>
      </c>
      <c r="E547" s="44" t="s">
        <v>444</v>
      </c>
      <c r="F547" s="132"/>
      <c r="G547" s="45">
        <f aca="true" t="shared" si="259" ref="G547:L548">G548</f>
        <v>59.8</v>
      </c>
      <c r="H547" s="45">
        <f t="shared" si="259"/>
        <v>59.8</v>
      </c>
      <c r="I547" s="45">
        <f t="shared" si="259"/>
        <v>0</v>
      </c>
      <c r="J547" s="45">
        <f t="shared" si="259"/>
        <v>59.8</v>
      </c>
      <c r="K547" s="45">
        <f t="shared" si="259"/>
        <v>59.8</v>
      </c>
      <c r="L547" s="45">
        <f t="shared" si="259"/>
        <v>0</v>
      </c>
    </row>
    <row r="548" spans="1:12" ht="31.5">
      <c r="A548" s="163" t="s">
        <v>190</v>
      </c>
      <c r="B548" s="46"/>
      <c r="C548" s="42" t="s">
        <v>159</v>
      </c>
      <c r="D548" s="42" t="s">
        <v>156</v>
      </c>
      <c r="E548" s="44" t="s">
        <v>444</v>
      </c>
      <c r="F548" s="44" t="s">
        <v>178</v>
      </c>
      <c r="G548" s="45">
        <f t="shared" si="259"/>
        <v>59.8</v>
      </c>
      <c r="H548" s="45">
        <f t="shared" si="259"/>
        <v>59.8</v>
      </c>
      <c r="I548" s="45">
        <f t="shared" si="259"/>
        <v>0</v>
      </c>
      <c r="J548" s="45">
        <f t="shared" si="259"/>
        <v>59.8</v>
      </c>
      <c r="K548" s="45">
        <f t="shared" si="259"/>
        <v>59.8</v>
      </c>
      <c r="L548" s="45">
        <f t="shared" si="259"/>
        <v>0</v>
      </c>
    </row>
    <row r="549" spans="1:12" ht="15.75">
      <c r="A549" s="153" t="s">
        <v>191</v>
      </c>
      <c r="B549" s="46"/>
      <c r="C549" s="42" t="s">
        <v>159</v>
      </c>
      <c r="D549" s="42" t="s">
        <v>156</v>
      </c>
      <c r="E549" s="44" t="s">
        <v>444</v>
      </c>
      <c r="F549" s="44" t="s">
        <v>192</v>
      </c>
      <c r="G549" s="45">
        <v>59.8</v>
      </c>
      <c r="H549" s="45">
        <v>59.8</v>
      </c>
      <c r="I549" s="45">
        <f>G549-H549</f>
        <v>0</v>
      </c>
      <c r="J549" s="45">
        <v>59.8</v>
      </c>
      <c r="K549" s="45">
        <v>59.8</v>
      </c>
      <c r="L549" s="45">
        <f>J549-K549</f>
        <v>0</v>
      </c>
    </row>
    <row r="550" spans="1:12" ht="15.75">
      <c r="A550" s="139" t="s">
        <v>588</v>
      </c>
      <c r="B550" s="46"/>
      <c r="C550" s="42" t="s">
        <v>159</v>
      </c>
      <c r="D550" s="42" t="s">
        <v>156</v>
      </c>
      <c r="E550" s="44" t="s">
        <v>587</v>
      </c>
      <c r="F550" s="132"/>
      <c r="G550" s="45">
        <f aca="true" t="shared" si="260" ref="G550:L551">G551</f>
        <v>1057.3</v>
      </c>
      <c r="H550" s="45">
        <f t="shared" si="260"/>
        <v>1057.3</v>
      </c>
      <c r="I550" s="45">
        <f t="shared" si="260"/>
        <v>0</v>
      </c>
      <c r="J550" s="45">
        <f t="shared" si="260"/>
        <v>0</v>
      </c>
      <c r="K550" s="45">
        <f t="shared" si="260"/>
        <v>0</v>
      </c>
      <c r="L550" s="45">
        <f t="shared" si="260"/>
        <v>0</v>
      </c>
    </row>
    <row r="551" spans="1:12" ht="31.5">
      <c r="A551" s="163" t="s">
        <v>190</v>
      </c>
      <c r="B551" s="46"/>
      <c r="C551" s="42" t="s">
        <v>159</v>
      </c>
      <c r="D551" s="42" t="s">
        <v>156</v>
      </c>
      <c r="E551" s="44" t="s">
        <v>587</v>
      </c>
      <c r="F551" s="44" t="s">
        <v>178</v>
      </c>
      <c r="G551" s="45">
        <f t="shared" si="260"/>
        <v>1057.3</v>
      </c>
      <c r="H551" s="45">
        <f t="shared" si="260"/>
        <v>1057.3</v>
      </c>
      <c r="I551" s="45">
        <f t="shared" si="260"/>
        <v>0</v>
      </c>
      <c r="J551" s="45">
        <f t="shared" si="260"/>
        <v>0</v>
      </c>
      <c r="K551" s="45">
        <f t="shared" si="260"/>
        <v>0</v>
      </c>
      <c r="L551" s="45">
        <f t="shared" si="260"/>
        <v>0</v>
      </c>
    </row>
    <row r="552" spans="1:12" ht="15.75">
      <c r="A552" s="153" t="s">
        <v>191</v>
      </c>
      <c r="B552" s="46"/>
      <c r="C552" s="42" t="s">
        <v>159</v>
      </c>
      <c r="D552" s="42" t="s">
        <v>156</v>
      </c>
      <c r="E552" s="44" t="s">
        <v>587</v>
      </c>
      <c r="F552" s="44" t="s">
        <v>192</v>
      </c>
      <c r="G552" s="45">
        <v>1057.3</v>
      </c>
      <c r="H552" s="45">
        <v>1057.3</v>
      </c>
      <c r="I552" s="45">
        <f>G552-H552</f>
        <v>0</v>
      </c>
      <c r="J552" s="45">
        <v>0</v>
      </c>
      <c r="K552" s="45">
        <v>0</v>
      </c>
      <c r="L552" s="45">
        <v>0</v>
      </c>
    </row>
    <row r="553" spans="1:12" ht="31.5">
      <c r="A553" s="139" t="s">
        <v>516</v>
      </c>
      <c r="B553" s="46"/>
      <c r="C553" s="42" t="s">
        <v>159</v>
      </c>
      <c r="D553" s="42" t="s">
        <v>156</v>
      </c>
      <c r="E553" s="44" t="s">
        <v>517</v>
      </c>
      <c r="F553" s="132"/>
      <c r="G553" s="45">
        <f aca="true" t="shared" si="261" ref="G553:L554">G554</f>
        <v>5</v>
      </c>
      <c r="H553" s="45">
        <f t="shared" si="261"/>
        <v>5</v>
      </c>
      <c r="I553" s="45">
        <f t="shared" si="261"/>
        <v>0</v>
      </c>
      <c r="J553" s="45">
        <f t="shared" si="261"/>
        <v>5</v>
      </c>
      <c r="K553" s="45">
        <f t="shared" si="261"/>
        <v>5</v>
      </c>
      <c r="L553" s="45">
        <f t="shared" si="261"/>
        <v>0</v>
      </c>
    </row>
    <row r="554" spans="1:12" ht="31.5">
      <c r="A554" s="163" t="s">
        <v>190</v>
      </c>
      <c r="B554" s="46"/>
      <c r="C554" s="42" t="s">
        <v>159</v>
      </c>
      <c r="D554" s="42" t="s">
        <v>156</v>
      </c>
      <c r="E554" s="44" t="s">
        <v>517</v>
      </c>
      <c r="F554" s="44" t="s">
        <v>178</v>
      </c>
      <c r="G554" s="45">
        <f t="shared" si="261"/>
        <v>5</v>
      </c>
      <c r="H554" s="45">
        <f t="shared" si="261"/>
        <v>5</v>
      </c>
      <c r="I554" s="45">
        <f t="shared" si="261"/>
        <v>0</v>
      </c>
      <c r="J554" s="45">
        <f t="shared" si="261"/>
        <v>5</v>
      </c>
      <c r="K554" s="45">
        <f t="shared" si="261"/>
        <v>5</v>
      </c>
      <c r="L554" s="45">
        <f t="shared" si="261"/>
        <v>0</v>
      </c>
    </row>
    <row r="555" spans="1:12" ht="15.75">
      <c r="A555" s="153" t="s">
        <v>191</v>
      </c>
      <c r="B555" s="46"/>
      <c r="C555" s="42" t="s">
        <v>159</v>
      </c>
      <c r="D555" s="42" t="s">
        <v>156</v>
      </c>
      <c r="E555" s="44" t="s">
        <v>517</v>
      </c>
      <c r="F555" s="44" t="s">
        <v>192</v>
      </c>
      <c r="G555" s="45">
        <v>5</v>
      </c>
      <c r="H555" s="45">
        <v>5</v>
      </c>
      <c r="I555" s="45">
        <f>G555-H555</f>
        <v>0</v>
      </c>
      <c r="J555" s="45">
        <v>5</v>
      </c>
      <c r="K555" s="45">
        <v>5</v>
      </c>
      <c r="L555" s="45">
        <f>J555-K555</f>
        <v>0</v>
      </c>
    </row>
    <row r="556" spans="1:12" ht="15.75">
      <c r="A556" s="139" t="s">
        <v>518</v>
      </c>
      <c r="B556" s="46"/>
      <c r="C556" s="42" t="s">
        <v>159</v>
      </c>
      <c r="D556" s="42" t="s">
        <v>156</v>
      </c>
      <c r="E556" s="44" t="s">
        <v>519</v>
      </c>
      <c r="F556" s="132"/>
      <c r="G556" s="45">
        <f aca="true" t="shared" si="262" ref="G556:L557">G557</f>
        <v>10</v>
      </c>
      <c r="H556" s="45">
        <f t="shared" si="262"/>
        <v>10</v>
      </c>
      <c r="I556" s="45">
        <f t="shared" si="262"/>
        <v>0</v>
      </c>
      <c r="J556" s="45">
        <f t="shared" si="262"/>
        <v>10</v>
      </c>
      <c r="K556" s="45">
        <f t="shared" si="262"/>
        <v>10</v>
      </c>
      <c r="L556" s="45">
        <f t="shared" si="262"/>
        <v>0</v>
      </c>
    </row>
    <row r="557" spans="1:12" ht="31.5">
      <c r="A557" s="163" t="s">
        <v>190</v>
      </c>
      <c r="B557" s="46"/>
      <c r="C557" s="42" t="s">
        <v>159</v>
      </c>
      <c r="D557" s="42" t="s">
        <v>156</v>
      </c>
      <c r="E557" s="44" t="s">
        <v>519</v>
      </c>
      <c r="F557" s="44" t="s">
        <v>178</v>
      </c>
      <c r="G557" s="45">
        <f t="shared" si="262"/>
        <v>10</v>
      </c>
      <c r="H557" s="45">
        <f t="shared" si="262"/>
        <v>10</v>
      </c>
      <c r="I557" s="45">
        <f t="shared" si="262"/>
        <v>0</v>
      </c>
      <c r="J557" s="45">
        <f t="shared" si="262"/>
        <v>10</v>
      </c>
      <c r="K557" s="45">
        <f t="shared" si="262"/>
        <v>10</v>
      </c>
      <c r="L557" s="45">
        <f t="shared" si="262"/>
        <v>0</v>
      </c>
    </row>
    <row r="558" spans="1:12" ht="15.75">
      <c r="A558" s="153" t="s">
        <v>191</v>
      </c>
      <c r="B558" s="46"/>
      <c r="C558" s="42" t="s">
        <v>159</v>
      </c>
      <c r="D558" s="42" t="s">
        <v>156</v>
      </c>
      <c r="E558" s="44" t="s">
        <v>519</v>
      </c>
      <c r="F558" s="44" t="s">
        <v>192</v>
      </c>
      <c r="G558" s="45">
        <v>10</v>
      </c>
      <c r="H558" s="45">
        <v>10</v>
      </c>
      <c r="I558" s="45">
        <f>G558-H558</f>
        <v>0</v>
      </c>
      <c r="J558" s="45">
        <v>10</v>
      </c>
      <c r="K558" s="45">
        <v>10</v>
      </c>
      <c r="L558" s="45">
        <f>J558-K558</f>
        <v>0</v>
      </c>
    </row>
    <row r="559" spans="1:12" ht="15.75">
      <c r="A559" s="152" t="s">
        <v>154</v>
      </c>
      <c r="B559" s="36"/>
      <c r="C559" s="37" t="s">
        <v>127</v>
      </c>
      <c r="D559" s="37"/>
      <c r="E559" s="38"/>
      <c r="F559" s="44"/>
      <c r="G559" s="40">
        <f aca="true" t="shared" si="263" ref="G559:L559">G560+G574</f>
        <v>1848.7</v>
      </c>
      <c r="H559" s="40">
        <f>H560+H574</f>
        <v>1848.7</v>
      </c>
      <c r="I559" s="40">
        <f t="shared" si="263"/>
        <v>0</v>
      </c>
      <c r="J559" s="40">
        <f t="shared" si="263"/>
        <v>1848.7</v>
      </c>
      <c r="K559" s="40">
        <f>K560+K574</f>
        <v>1848.7</v>
      </c>
      <c r="L559" s="40">
        <f t="shared" si="263"/>
        <v>0</v>
      </c>
    </row>
    <row r="560" spans="1:12" ht="15.75">
      <c r="A560" s="164" t="s">
        <v>124</v>
      </c>
      <c r="B560" s="36"/>
      <c r="C560" s="37" t="s">
        <v>127</v>
      </c>
      <c r="D560" s="37" t="s">
        <v>157</v>
      </c>
      <c r="E560" s="38"/>
      <c r="F560" s="44"/>
      <c r="G560" s="40">
        <f aca="true" t="shared" si="264" ref="G560:L560">G570+G561</f>
        <v>442</v>
      </c>
      <c r="H560" s="40">
        <f>H570+H561</f>
        <v>442</v>
      </c>
      <c r="I560" s="40">
        <f t="shared" si="264"/>
        <v>0</v>
      </c>
      <c r="J560" s="40">
        <f t="shared" si="264"/>
        <v>442</v>
      </c>
      <c r="K560" s="40">
        <f>K570+K561</f>
        <v>442</v>
      </c>
      <c r="L560" s="40">
        <f t="shared" si="264"/>
        <v>0</v>
      </c>
    </row>
    <row r="561" spans="1:12" ht="31.5">
      <c r="A561" s="157" t="s">
        <v>433</v>
      </c>
      <c r="B561" s="36"/>
      <c r="C561" s="37" t="s">
        <v>127</v>
      </c>
      <c r="D561" s="37" t="s">
        <v>157</v>
      </c>
      <c r="E561" s="38" t="s">
        <v>82</v>
      </c>
      <c r="F561" s="44"/>
      <c r="G561" s="40">
        <f aca="true" t="shared" si="265" ref="G561:L561">G562+G566</f>
        <v>242</v>
      </c>
      <c r="H561" s="40">
        <f>H562+H566</f>
        <v>242</v>
      </c>
      <c r="I561" s="40">
        <f t="shared" si="265"/>
        <v>0</v>
      </c>
      <c r="J561" s="40">
        <f t="shared" si="265"/>
        <v>242</v>
      </c>
      <c r="K561" s="40">
        <f>K562+K566</f>
        <v>242</v>
      </c>
      <c r="L561" s="40">
        <f t="shared" si="265"/>
        <v>0</v>
      </c>
    </row>
    <row r="562" spans="1:12" ht="15.75">
      <c r="A562" s="157" t="s">
        <v>335</v>
      </c>
      <c r="B562" s="36"/>
      <c r="C562" s="37" t="s">
        <v>127</v>
      </c>
      <c r="D562" s="37" t="s">
        <v>157</v>
      </c>
      <c r="E562" s="38" t="s">
        <v>48</v>
      </c>
      <c r="F562" s="44"/>
      <c r="G562" s="40">
        <f aca="true" t="shared" si="266" ref="G562:L562">G563</f>
        <v>200</v>
      </c>
      <c r="H562" s="40">
        <f t="shared" si="266"/>
        <v>200</v>
      </c>
      <c r="I562" s="40">
        <f t="shared" si="266"/>
        <v>0</v>
      </c>
      <c r="J562" s="40">
        <f t="shared" si="266"/>
        <v>200</v>
      </c>
      <c r="K562" s="40">
        <f t="shared" si="266"/>
        <v>200</v>
      </c>
      <c r="L562" s="40">
        <f t="shared" si="266"/>
        <v>0</v>
      </c>
    </row>
    <row r="563" spans="1:12" ht="31.5">
      <c r="A563" s="156" t="s">
        <v>93</v>
      </c>
      <c r="B563" s="51"/>
      <c r="C563" s="42" t="s">
        <v>127</v>
      </c>
      <c r="D563" s="42" t="s">
        <v>157</v>
      </c>
      <c r="E563" s="43" t="s">
        <v>49</v>
      </c>
      <c r="F563" s="44"/>
      <c r="G563" s="45">
        <f aca="true" t="shared" si="267" ref="G563:L563">SUM(G564)</f>
        <v>200</v>
      </c>
      <c r="H563" s="45">
        <f t="shared" si="267"/>
        <v>200</v>
      </c>
      <c r="I563" s="45">
        <f t="shared" si="267"/>
        <v>0</v>
      </c>
      <c r="J563" s="45">
        <f t="shared" si="267"/>
        <v>200</v>
      </c>
      <c r="K563" s="45">
        <f t="shared" si="267"/>
        <v>200</v>
      </c>
      <c r="L563" s="45">
        <f t="shared" si="267"/>
        <v>0</v>
      </c>
    </row>
    <row r="564" spans="1:12" ht="31.5">
      <c r="A564" s="155" t="s">
        <v>225</v>
      </c>
      <c r="B564" s="51"/>
      <c r="C564" s="42" t="s">
        <v>127</v>
      </c>
      <c r="D564" s="42" t="s">
        <v>157</v>
      </c>
      <c r="E564" s="43" t="s">
        <v>49</v>
      </c>
      <c r="F564" s="44" t="s">
        <v>188</v>
      </c>
      <c r="G564" s="45">
        <f aca="true" t="shared" si="268" ref="G564:L564">G565</f>
        <v>200</v>
      </c>
      <c r="H564" s="45">
        <f t="shared" si="268"/>
        <v>200</v>
      </c>
      <c r="I564" s="45">
        <f t="shared" si="268"/>
        <v>0</v>
      </c>
      <c r="J564" s="45">
        <f t="shared" si="268"/>
        <v>200</v>
      </c>
      <c r="K564" s="45">
        <f t="shared" si="268"/>
        <v>200</v>
      </c>
      <c r="L564" s="45">
        <f t="shared" si="268"/>
        <v>0</v>
      </c>
    </row>
    <row r="565" spans="1:12" ht="31.5">
      <c r="A565" s="139" t="s">
        <v>189</v>
      </c>
      <c r="B565" s="51"/>
      <c r="C565" s="42" t="s">
        <v>127</v>
      </c>
      <c r="D565" s="42" t="s">
        <v>157</v>
      </c>
      <c r="E565" s="43" t="s">
        <v>49</v>
      </c>
      <c r="F565" s="44" t="s">
        <v>187</v>
      </c>
      <c r="G565" s="45">
        <v>200</v>
      </c>
      <c r="H565" s="45">
        <v>200</v>
      </c>
      <c r="I565" s="45">
        <f>G565-H565</f>
        <v>0</v>
      </c>
      <c r="J565" s="45">
        <v>200</v>
      </c>
      <c r="K565" s="45">
        <v>200</v>
      </c>
      <c r="L565" s="45">
        <f>J565-K565</f>
        <v>0</v>
      </c>
    </row>
    <row r="566" spans="1:12" ht="15.75">
      <c r="A566" s="157" t="s">
        <v>520</v>
      </c>
      <c r="B566" s="36"/>
      <c r="C566" s="37" t="s">
        <v>127</v>
      </c>
      <c r="D566" s="37" t="s">
        <v>157</v>
      </c>
      <c r="E566" s="38" t="s">
        <v>50</v>
      </c>
      <c r="F566" s="44"/>
      <c r="G566" s="40">
        <f aca="true" t="shared" si="269" ref="G566:L566">G567</f>
        <v>42</v>
      </c>
      <c r="H566" s="40">
        <f t="shared" si="269"/>
        <v>42</v>
      </c>
      <c r="I566" s="40">
        <f t="shared" si="269"/>
        <v>0</v>
      </c>
      <c r="J566" s="40">
        <f t="shared" si="269"/>
        <v>42</v>
      </c>
      <c r="K566" s="40">
        <f t="shared" si="269"/>
        <v>42</v>
      </c>
      <c r="L566" s="40">
        <f t="shared" si="269"/>
        <v>0</v>
      </c>
    </row>
    <row r="567" spans="1:12" ht="15.75">
      <c r="A567" s="156" t="s">
        <v>521</v>
      </c>
      <c r="B567" s="51"/>
      <c r="C567" s="42" t="s">
        <v>127</v>
      </c>
      <c r="D567" s="42" t="s">
        <v>157</v>
      </c>
      <c r="E567" s="43" t="s">
        <v>522</v>
      </c>
      <c r="F567" s="44"/>
      <c r="G567" s="45">
        <f aca="true" t="shared" si="270" ref="G567:L567">SUM(G568)</f>
        <v>42</v>
      </c>
      <c r="H567" s="45">
        <f t="shared" si="270"/>
        <v>42</v>
      </c>
      <c r="I567" s="45">
        <f t="shared" si="270"/>
        <v>0</v>
      </c>
      <c r="J567" s="45">
        <f t="shared" si="270"/>
        <v>42</v>
      </c>
      <c r="K567" s="45">
        <f t="shared" si="270"/>
        <v>42</v>
      </c>
      <c r="L567" s="45">
        <f t="shared" si="270"/>
        <v>0</v>
      </c>
    </row>
    <row r="568" spans="1:12" ht="15.75">
      <c r="A568" s="156" t="s">
        <v>89</v>
      </c>
      <c r="B568" s="51"/>
      <c r="C568" s="42" t="s">
        <v>127</v>
      </c>
      <c r="D568" s="42" t="s">
        <v>157</v>
      </c>
      <c r="E568" s="43" t="s">
        <v>522</v>
      </c>
      <c r="F568" s="44" t="s">
        <v>85</v>
      </c>
      <c r="G568" s="45">
        <f aca="true" t="shared" si="271" ref="G568:L568">G569</f>
        <v>42</v>
      </c>
      <c r="H568" s="45">
        <f t="shared" si="271"/>
        <v>42</v>
      </c>
      <c r="I568" s="45">
        <f t="shared" si="271"/>
        <v>0</v>
      </c>
      <c r="J568" s="45">
        <f t="shared" si="271"/>
        <v>42</v>
      </c>
      <c r="K568" s="45">
        <f t="shared" si="271"/>
        <v>42</v>
      </c>
      <c r="L568" s="45">
        <f t="shared" si="271"/>
        <v>0</v>
      </c>
    </row>
    <row r="569" spans="1:12" ht="15.75">
      <c r="A569" s="156" t="s">
        <v>84</v>
      </c>
      <c r="B569" s="51"/>
      <c r="C569" s="42" t="s">
        <v>127</v>
      </c>
      <c r="D569" s="42" t="s">
        <v>157</v>
      </c>
      <c r="E569" s="43" t="s">
        <v>522</v>
      </c>
      <c r="F569" s="44" t="s">
        <v>86</v>
      </c>
      <c r="G569" s="45">
        <v>42</v>
      </c>
      <c r="H569" s="45">
        <v>42</v>
      </c>
      <c r="I569" s="45">
        <f>G569-H569</f>
        <v>0</v>
      </c>
      <c r="J569" s="45">
        <v>42</v>
      </c>
      <c r="K569" s="45">
        <v>42</v>
      </c>
      <c r="L569" s="45">
        <f>J569-K569</f>
        <v>0</v>
      </c>
    </row>
    <row r="570" spans="1:12" ht="15.75">
      <c r="A570" s="161" t="s">
        <v>337</v>
      </c>
      <c r="B570" s="59"/>
      <c r="C570" s="37" t="s">
        <v>127</v>
      </c>
      <c r="D570" s="37" t="s">
        <v>157</v>
      </c>
      <c r="E570" s="38" t="s">
        <v>338</v>
      </c>
      <c r="F570" s="44"/>
      <c r="G570" s="40">
        <f aca="true" t="shared" si="272" ref="G570:L572">G571</f>
        <v>200</v>
      </c>
      <c r="H570" s="40">
        <f t="shared" si="272"/>
        <v>200</v>
      </c>
      <c r="I570" s="40">
        <f t="shared" si="272"/>
        <v>0</v>
      </c>
      <c r="J570" s="40">
        <f t="shared" si="272"/>
        <v>200</v>
      </c>
      <c r="K570" s="40">
        <f t="shared" si="272"/>
        <v>200</v>
      </c>
      <c r="L570" s="40">
        <f t="shared" si="272"/>
        <v>0</v>
      </c>
    </row>
    <row r="571" spans="1:12" ht="31.5">
      <c r="A571" s="156" t="s">
        <v>577</v>
      </c>
      <c r="B571" s="59"/>
      <c r="C571" s="42" t="s">
        <v>127</v>
      </c>
      <c r="D571" s="42" t="s">
        <v>157</v>
      </c>
      <c r="E571" s="43" t="s">
        <v>576</v>
      </c>
      <c r="F571" s="44"/>
      <c r="G571" s="45">
        <f t="shared" si="272"/>
        <v>200</v>
      </c>
      <c r="H571" s="45">
        <f t="shared" si="272"/>
        <v>200</v>
      </c>
      <c r="I571" s="45">
        <f t="shared" si="272"/>
        <v>0</v>
      </c>
      <c r="J571" s="45">
        <f t="shared" si="272"/>
        <v>200</v>
      </c>
      <c r="K571" s="45">
        <f t="shared" si="272"/>
        <v>200</v>
      </c>
      <c r="L571" s="45">
        <f t="shared" si="272"/>
        <v>0</v>
      </c>
    </row>
    <row r="572" spans="1:12" ht="15.75">
      <c r="A572" s="163" t="s">
        <v>89</v>
      </c>
      <c r="B572" s="59"/>
      <c r="C572" s="42" t="s">
        <v>127</v>
      </c>
      <c r="D572" s="42" t="s">
        <v>157</v>
      </c>
      <c r="E572" s="43" t="s">
        <v>576</v>
      </c>
      <c r="F572" s="44" t="s">
        <v>85</v>
      </c>
      <c r="G572" s="45">
        <f t="shared" si="272"/>
        <v>200</v>
      </c>
      <c r="H572" s="45">
        <f t="shared" si="272"/>
        <v>200</v>
      </c>
      <c r="I572" s="45">
        <f t="shared" si="272"/>
        <v>0</v>
      </c>
      <c r="J572" s="45">
        <f t="shared" si="272"/>
        <v>200</v>
      </c>
      <c r="K572" s="45">
        <f t="shared" si="272"/>
        <v>200</v>
      </c>
      <c r="L572" s="45">
        <f t="shared" si="272"/>
        <v>0</v>
      </c>
    </row>
    <row r="573" spans="1:12" ht="15.75">
      <c r="A573" s="156" t="s">
        <v>405</v>
      </c>
      <c r="B573" s="59"/>
      <c r="C573" s="42" t="s">
        <v>127</v>
      </c>
      <c r="D573" s="42" t="s">
        <v>157</v>
      </c>
      <c r="E573" s="43" t="s">
        <v>576</v>
      </c>
      <c r="F573" s="44" t="s">
        <v>404</v>
      </c>
      <c r="G573" s="45">
        <v>200</v>
      </c>
      <c r="H573" s="45">
        <v>200</v>
      </c>
      <c r="I573" s="45">
        <f>G573-H573</f>
        <v>0</v>
      </c>
      <c r="J573" s="45">
        <v>200</v>
      </c>
      <c r="K573" s="45">
        <v>200</v>
      </c>
      <c r="L573" s="45">
        <f>J573-K573</f>
        <v>0</v>
      </c>
    </row>
    <row r="574" spans="1:12" ht="15.75">
      <c r="A574" s="164" t="s">
        <v>158</v>
      </c>
      <c r="B574" s="36"/>
      <c r="C574" s="37" t="s">
        <v>127</v>
      </c>
      <c r="D574" s="37" t="s">
        <v>170</v>
      </c>
      <c r="E574" s="38"/>
      <c r="F574" s="44"/>
      <c r="G574" s="40">
        <f aca="true" t="shared" si="273" ref="G574:L576">G575</f>
        <v>1406.7</v>
      </c>
      <c r="H574" s="40">
        <f t="shared" si="273"/>
        <v>1406.7</v>
      </c>
      <c r="I574" s="40">
        <f t="shared" si="273"/>
        <v>0</v>
      </c>
      <c r="J574" s="40">
        <f t="shared" si="273"/>
        <v>1406.7</v>
      </c>
      <c r="K574" s="40">
        <f t="shared" si="273"/>
        <v>1406.7</v>
      </c>
      <c r="L574" s="40">
        <f t="shared" si="273"/>
        <v>0</v>
      </c>
    </row>
    <row r="575" spans="1:12" ht="31.5">
      <c r="A575" s="157" t="s">
        <v>433</v>
      </c>
      <c r="B575" s="36"/>
      <c r="C575" s="37" t="s">
        <v>127</v>
      </c>
      <c r="D575" s="37" t="s">
        <v>170</v>
      </c>
      <c r="E575" s="38" t="s">
        <v>82</v>
      </c>
      <c r="F575" s="44"/>
      <c r="G575" s="40">
        <f t="shared" si="273"/>
        <v>1406.7</v>
      </c>
      <c r="H575" s="40">
        <f t="shared" si="273"/>
        <v>1406.7</v>
      </c>
      <c r="I575" s="40">
        <f t="shared" si="273"/>
        <v>0</v>
      </c>
      <c r="J575" s="40">
        <f t="shared" si="273"/>
        <v>1406.7</v>
      </c>
      <c r="K575" s="40">
        <f t="shared" si="273"/>
        <v>1406.7</v>
      </c>
      <c r="L575" s="40">
        <f t="shared" si="273"/>
        <v>0</v>
      </c>
    </row>
    <row r="576" spans="1:12" ht="15.75">
      <c r="A576" s="157" t="s">
        <v>523</v>
      </c>
      <c r="B576" s="36"/>
      <c r="C576" s="37" t="s">
        <v>127</v>
      </c>
      <c r="D576" s="37" t="s">
        <v>170</v>
      </c>
      <c r="E576" s="38" t="s">
        <v>524</v>
      </c>
      <c r="F576" s="44"/>
      <c r="G576" s="40">
        <f t="shared" si="273"/>
        <v>1406.7</v>
      </c>
      <c r="H576" s="40">
        <f t="shared" si="273"/>
        <v>1406.7</v>
      </c>
      <c r="I576" s="40">
        <f t="shared" si="273"/>
        <v>0</v>
      </c>
      <c r="J576" s="40">
        <f t="shared" si="273"/>
        <v>1406.7</v>
      </c>
      <c r="K576" s="40">
        <f t="shared" si="273"/>
        <v>1406.7</v>
      </c>
      <c r="L576" s="40">
        <f t="shared" si="273"/>
        <v>0</v>
      </c>
    </row>
    <row r="577" spans="1:12" ht="15.75">
      <c r="A577" s="156" t="s">
        <v>525</v>
      </c>
      <c r="B577" s="51"/>
      <c r="C577" s="42" t="s">
        <v>127</v>
      </c>
      <c r="D577" s="42" t="s">
        <v>170</v>
      </c>
      <c r="E577" s="43" t="s">
        <v>526</v>
      </c>
      <c r="F577" s="44"/>
      <c r="G577" s="45">
        <f aca="true" t="shared" si="274" ref="G577:L577">SUM(G578)</f>
        <v>1406.7</v>
      </c>
      <c r="H577" s="45">
        <f t="shared" si="274"/>
        <v>1406.7</v>
      </c>
      <c r="I577" s="45">
        <f t="shared" si="274"/>
        <v>0</v>
      </c>
      <c r="J577" s="45">
        <f t="shared" si="274"/>
        <v>1406.7</v>
      </c>
      <c r="K577" s="45">
        <f t="shared" si="274"/>
        <v>1406.7</v>
      </c>
      <c r="L577" s="45">
        <f t="shared" si="274"/>
        <v>0</v>
      </c>
    </row>
    <row r="578" spans="1:12" ht="15.75">
      <c r="A578" s="183" t="s">
        <v>89</v>
      </c>
      <c r="B578" s="51"/>
      <c r="C578" s="42" t="s">
        <v>127</v>
      </c>
      <c r="D578" s="42" t="s">
        <v>170</v>
      </c>
      <c r="E578" s="43" t="s">
        <v>526</v>
      </c>
      <c r="F578" s="44" t="s">
        <v>85</v>
      </c>
      <c r="G578" s="45">
        <f aca="true" t="shared" si="275" ref="G578:L578">G579</f>
        <v>1406.7</v>
      </c>
      <c r="H578" s="45">
        <f t="shared" si="275"/>
        <v>1406.7</v>
      </c>
      <c r="I578" s="45">
        <f t="shared" si="275"/>
        <v>0</v>
      </c>
      <c r="J578" s="45">
        <f t="shared" si="275"/>
        <v>1406.7</v>
      </c>
      <c r="K578" s="45">
        <f t="shared" si="275"/>
        <v>1406.7</v>
      </c>
      <c r="L578" s="45">
        <f t="shared" si="275"/>
        <v>0</v>
      </c>
    </row>
    <row r="579" spans="1:12" ht="15.75">
      <c r="A579" s="184" t="s">
        <v>84</v>
      </c>
      <c r="B579" s="51"/>
      <c r="C579" s="42" t="s">
        <v>127</v>
      </c>
      <c r="D579" s="42" t="s">
        <v>170</v>
      </c>
      <c r="E579" s="43" t="s">
        <v>526</v>
      </c>
      <c r="F579" s="44" t="s">
        <v>86</v>
      </c>
      <c r="G579" s="45">
        <v>1406.7</v>
      </c>
      <c r="H579" s="45">
        <v>1406.7</v>
      </c>
      <c r="I579" s="45">
        <f>G579-H579</f>
        <v>0</v>
      </c>
      <c r="J579" s="45">
        <v>1406.7</v>
      </c>
      <c r="K579" s="45">
        <v>1406.7</v>
      </c>
      <c r="L579" s="45">
        <f>J579-K579</f>
        <v>0</v>
      </c>
    </row>
    <row r="580" spans="1:12" ht="15.75">
      <c r="A580" s="152" t="s">
        <v>162</v>
      </c>
      <c r="B580" s="49"/>
      <c r="C580" s="37" t="s">
        <v>155</v>
      </c>
      <c r="D580" s="37"/>
      <c r="E580" s="38"/>
      <c r="F580" s="39"/>
      <c r="G580" s="40">
        <f aca="true" t="shared" si="276" ref="G580:L580">G581+G592</f>
        <v>23467</v>
      </c>
      <c r="H580" s="40">
        <f>H581+H592</f>
        <v>23467</v>
      </c>
      <c r="I580" s="40">
        <f t="shared" si="276"/>
        <v>0</v>
      </c>
      <c r="J580" s="40">
        <f t="shared" si="276"/>
        <v>24634.6</v>
      </c>
      <c r="K580" s="40">
        <f>K581+K592</f>
        <v>24634.6</v>
      </c>
      <c r="L580" s="40">
        <f t="shared" si="276"/>
        <v>0</v>
      </c>
    </row>
    <row r="581" spans="1:12" ht="15.75">
      <c r="A581" s="152" t="s">
        <v>185</v>
      </c>
      <c r="B581" s="49"/>
      <c r="C581" s="37" t="s">
        <v>155</v>
      </c>
      <c r="D581" s="37" t="s">
        <v>171</v>
      </c>
      <c r="E581" s="38"/>
      <c r="F581" s="39"/>
      <c r="G581" s="40">
        <f aca="true" t="shared" si="277" ref="G581:L582">G582</f>
        <v>4806.8</v>
      </c>
      <c r="H581" s="40">
        <f t="shared" si="277"/>
        <v>4806.8</v>
      </c>
      <c r="I581" s="40">
        <f t="shared" si="277"/>
        <v>0</v>
      </c>
      <c r="J581" s="40">
        <f t="shared" si="277"/>
        <v>5189.9</v>
      </c>
      <c r="K581" s="40">
        <f t="shared" si="277"/>
        <v>5189.9</v>
      </c>
      <c r="L581" s="40">
        <f t="shared" si="277"/>
        <v>0</v>
      </c>
    </row>
    <row r="582" spans="1:12" ht="47.25">
      <c r="A582" s="152" t="s">
        <v>527</v>
      </c>
      <c r="B582" s="49"/>
      <c r="C582" s="37" t="s">
        <v>155</v>
      </c>
      <c r="D582" s="37" t="s">
        <v>171</v>
      </c>
      <c r="E582" s="38" t="s">
        <v>38</v>
      </c>
      <c r="F582" s="39"/>
      <c r="G582" s="40">
        <f t="shared" si="277"/>
        <v>4806.8</v>
      </c>
      <c r="H582" s="40">
        <f t="shared" si="277"/>
        <v>4806.8</v>
      </c>
      <c r="I582" s="40">
        <f t="shared" si="277"/>
        <v>0</v>
      </c>
      <c r="J582" s="40">
        <f t="shared" si="277"/>
        <v>5189.9</v>
      </c>
      <c r="K582" s="40">
        <f t="shared" si="277"/>
        <v>5189.9</v>
      </c>
      <c r="L582" s="40">
        <f t="shared" si="277"/>
        <v>0</v>
      </c>
    </row>
    <row r="583" spans="1:12" ht="31.5">
      <c r="A583" s="152" t="s">
        <v>496</v>
      </c>
      <c r="B583" s="49"/>
      <c r="C583" s="37" t="s">
        <v>155</v>
      </c>
      <c r="D583" s="37" t="s">
        <v>171</v>
      </c>
      <c r="E583" s="38" t="s">
        <v>224</v>
      </c>
      <c r="F583" s="39"/>
      <c r="G583" s="40">
        <f aca="true" t="shared" si="278" ref="G583:L583">G584+G589</f>
        <v>4806.8</v>
      </c>
      <c r="H583" s="40">
        <f>H584+H589</f>
        <v>4806.8</v>
      </c>
      <c r="I583" s="40">
        <f t="shared" si="278"/>
        <v>0</v>
      </c>
      <c r="J583" s="40">
        <f t="shared" si="278"/>
        <v>5189.9</v>
      </c>
      <c r="K583" s="40">
        <f>K584+K589</f>
        <v>5189.9</v>
      </c>
      <c r="L583" s="40">
        <f t="shared" si="278"/>
        <v>0</v>
      </c>
    </row>
    <row r="584" spans="1:12" ht="15.75">
      <c r="A584" s="153" t="s">
        <v>346</v>
      </c>
      <c r="B584" s="46"/>
      <c r="C584" s="42" t="s">
        <v>155</v>
      </c>
      <c r="D584" s="42" t="s">
        <v>171</v>
      </c>
      <c r="E584" s="43" t="s">
        <v>39</v>
      </c>
      <c r="F584" s="44"/>
      <c r="G584" s="45">
        <f aca="true" t="shared" si="279" ref="G584:L584">G586+G588</f>
        <v>1906.8</v>
      </c>
      <c r="H584" s="45">
        <f>H586+H588</f>
        <v>1906.8</v>
      </c>
      <c r="I584" s="45">
        <f t="shared" si="279"/>
        <v>0</v>
      </c>
      <c r="J584" s="45">
        <f t="shared" si="279"/>
        <v>2289.9</v>
      </c>
      <c r="K584" s="45">
        <f>K586+K588</f>
        <v>2289.9</v>
      </c>
      <c r="L584" s="45">
        <f t="shared" si="279"/>
        <v>0</v>
      </c>
    </row>
    <row r="585" spans="1:12" ht="31.5">
      <c r="A585" s="155" t="s">
        <v>225</v>
      </c>
      <c r="B585" s="46"/>
      <c r="C585" s="42" t="s">
        <v>155</v>
      </c>
      <c r="D585" s="42" t="s">
        <v>171</v>
      </c>
      <c r="E585" s="43" t="s">
        <v>39</v>
      </c>
      <c r="F585" s="44" t="s">
        <v>188</v>
      </c>
      <c r="G585" s="45">
        <f aca="true" t="shared" si="280" ref="G585:L585">G586</f>
        <v>1846.8</v>
      </c>
      <c r="H585" s="45">
        <f t="shared" si="280"/>
        <v>1846.8</v>
      </c>
      <c r="I585" s="45">
        <f t="shared" si="280"/>
        <v>0</v>
      </c>
      <c r="J585" s="45">
        <f t="shared" si="280"/>
        <v>2229.9</v>
      </c>
      <c r="K585" s="45">
        <f t="shared" si="280"/>
        <v>2229.9</v>
      </c>
      <c r="L585" s="45">
        <f t="shared" si="280"/>
        <v>0</v>
      </c>
    </row>
    <row r="586" spans="1:12" ht="31.5">
      <c r="A586" s="139" t="s">
        <v>189</v>
      </c>
      <c r="B586" s="46"/>
      <c r="C586" s="42" t="s">
        <v>155</v>
      </c>
      <c r="D586" s="42" t="s">
        <v>171</v>
      </c>
      <c r="E586" s="43" t="s">
        <v>39</v>
      </c>
      <c r="F586" s="44" t="s">
        <v>187</v>
      </c>
      <c r="G586" s="45">
        <v>1846.8</v>
      </c>
      <c r="H586" s="45">
        <v>1846.8</v>
      </c>
      <c r="I586" s="45">
        <f>G586-H586</f>
        <v>0</v>
      </c>
      <c r="J586" s="45">
        <v>2229.9</v>
      </c>
      <c r="K586" s="45">
        <v>2229.9</v>
      </c>
      <c r="L586" s="45">
        <f>J586-K586</f>
        <v>0</v>
      </c>
    </row>
    <row r="587" spans="1:12" ht="31.5">
      <c r="A587" s="163" t="s">
        <v>190</v>
      </c>
      <c r="B587" s="46"/>
      <c r="C587" s="42" t="s">
        <v>155</v>
      </c>
      <c r="D587" s="42" t="s">
        <v>171</v>
      </c>
      <c r="E587" s="43" t="s">
        <v>39</v>
      </c>
      <c r="F587" s="44" t="s">
        <v>178</v>
      </c>
      <c r="G587" s="45">
        <f aca="true" t="shared" si="281" ref="G587:L587">G588</f>
        <v>60</v>
      </c>
      <c r="H587" s="45">
        <f t="shared" si="281"/>
        <v>60</v>
      </c>
      <c r="I587" s="45">
        <f t="shared" si="281"/>
        <v>0</v>
      </c>
      <c r="J587" s="45">
        <f t="shared" si="281"/>
        <v>60</v>
      </c>
      <c r="K587" s="45">
        <f t="shared" si="281"/>
        <v>60</v>
      </c>
      <c r="L587" s="45">
        <f t="shared" si="281"/>
        <v>0</v>
      </c>
    </row>
    <row r="588" spans="1:12" ht="15.75">
      <c r="A588" s="128" t="s">
        <v>191</v>
      </c>
      <c r="B588" s="46"/>
      <c r="C588" s="42" t="s">
        <v>155</v>
      </c>
      <c r="D588" s="42" t="s">
        <v>171</v>
      </c>
      <c r="E588" s="43" t="s">
        <v>39</v>
      </c>
      <c r="F588" s="44" t="s">
        <v>192</v>
      </c>
      <c r="G588" s="45">
        <v>60</v>
      </c>
      <c r="H588" s="45">
        <v>60</v>
      </c>
      <c r="I588" s="45">
        <f>G588-H588</f>
        <v>0</v>
      </c>
      <c r="J588" s="45">
        <v>60</v>
      </c>
      <c r="K588" s="45">
        <v>60</v>
      </c>
      <c r="L588" s="45">
        <f>J588-K588</f>
        <v>0</v>
      </c>
    </row>
    <row r="589" spans="1:12" ht="31.5">
      <c r="A589" s="175" t="s">
        <v>297</v>
      </c>
      <c r="B589" s="46"/>
      <c r="C589" s="42" t="s">
        <v>155</v>
      </c>
      <c r="D589" s="42" t="s">
        <v>171</v>
      </c>
      <c r="E589" s="44" t="s">
        <v>264</v>
      </c>
      <c r="F589" s="44"/>
      <c r="G589" s="45">
        <f aca="true" t="shared" si="282" ref="G589:L590">G590</f>
        <v>2900</v>
      </c>
      <c r="H589" s="45">
        <f t="shared" si="282"/>
        <v>2900</v>
      </c>
      <c r="I589" s="45">
        <f t="shared" si="282"/>
        <v>0</v>
      </c>
      <c r="J589" s="45">
        <f t="shared" si="282"/>
        <v>2900</v>
      </c>
      <c r="K589" s="45">
        <f t="shared" si="282"/>
        <v>2900</v>
      </c>
      <c r="L589" s="45">
        <f t="shared" si="282"/>
        <v>0</v>
      </c>
    </row>
    <row r="590" spans="1:12" ht="31.5">
      <c r="A590" s="175" t="s">
        <v>190</v>
      </c>
      <c r="B590" s="46"/>
      <c r="C590" s="42" t="s">
        <v>155</v>
      </c>
      <c r="D590" s="42" t="s">
        <v>171</v>
      </c>
      <c r="E590" s="44" t="s">
        <v>264</v>
      </c>
      <c r="F590" s="44" t="s">
        <v>178</v>
      </c>
      <c r="G590" s="45">
        <f t="shared" si="282"/>
        <v>2900</v>
      </c>
      <c r="H590" s="45">
        <f t="shared" si="282"/>
        <v>2900</v>
      </c>
      <c r="I590" s="45">
        <f t="shared" si="282"/>
        <v>0</v>
      </c>
      <c r="J590" s="45">
        <f t="shared" si="282"/>
        <v>2900</v>
      </c>
      <c r="K590" s="45">
        <f t="shared" si="282"/>
        <v>2900</v>
      </c>
      <c r="L590" s="45">
        <f t="shared" si="282"/>
        <v>0</v>
      </c>
    </row>
    <row r="591" spans="1:12" ht="15.75">
      <c r="A591" s="175" t="s">
        <v>191</v>
      </c>
      <c r="B591" s="46"/>
      <c r="C591" s="42" t="s">
        <v>155</v>
      </c>
      <c r="D591" s="42" t="s">
        <v>171</v>
      </c>
      <c r="E591" s="44" t="s">
        <v>264</v>
      </c>
      <c r="F591" s="44" t="s">
        <v>192</v>
      </c>
      <c r="G591" s="45">
        <v>2900</v>
      </c>
      <c r="H591" s="45">
        <v>2900</v>
      </c>
      <c r="I591" s="45">
        <f>G591-H591</f>
        <v>0</v>
      </c>
      <c r="J591" s="45">
        <v>2900</v>
      </c>
      <c r="K591" s="45">
        <v>2900</v>
      </c>
      <c r="L591" s="45">
        <f>J591-K591</f>
        <v>0</v>
      </c>
    </row>
    <row r="592" spans="1:12" ht="15.75">
      <c r="A592" s="185" t="s">
        <v>573</v>
      </c>
      <c r="B592" s="49"/>
      <c r="C592" s="37" t="s">
        <v>155</v>
      </c>
      <c r="D592" s="37" t="s">
        <v>157</v>
      </c>
      <c r="E592" s="39"/>
      <c r="F592" s="39"/>
      <c r="G592" s="40">
        <f aca="true" t="shared" si="283" ref="G592:L592">G594</f>
        <v>18660.2</v>
      </c>
      <c r="H592" s="40">
        <f>H594</f>
        <v>18660.2</v>
      </c>
      <c r="I592" s="40">
        <f t="shared" si="283"/>
        <v>0</v>
      </c>
      <c r="J592" s="40">
        <f t="shared" si="283"/>
        <v>19444.7</v>
      </c>
      <c r="K592" s="40">
        <f>K594</f>
        <v>19444.7</v>
      </c>
      <c r="L592" s="40">
        <f t="shared" si="283"/>
        <v>0</v>
      </c>
    </row>
    <row r="593" spans="1:12" ht="47.25">
      <c r="A593" s="152" t="s">
        <v>527</v>
      </c>
      <c r="B593" s="49"/>
      <c r="C593" s="37" t="s">
        <v>155</v>
      </c>
      <c r="D593" s="37" t="s">
        <v>157</v>
      </c>
      <c r="E593" s="38" t="s">
        <v>38</v>
      </c>
      <c r="F593" s="39"/>
      <c r="G593" s="40">
        <f aca="true" t="shared" si="284" ref="G593:L593">G594</f>
        <v>18660.2</v>
      </c>
      <c r="H593" s="40">
        <f t="shared" si="284"/>
        <v>18660.2</v>
      </c>
      <c r="I593" s="40">
        <f t="shared" si="284"/>
        <v>0</v>
      </c>
      <c r="J593" s="40">
        <f t="shared" si="284"/>
        <v>19444.7</v>
      </c>
      <c r="K593" s="40">
        <f t="shared" si="284"/>
        <v>19444.7</v>
      </c>
      <c r="L593" s="40">
        <f t="shared" si="284"/>
        <v>0</v>
      </c>
    </row>
    <row r="594" spans="1:12" ht="31.5">
      <c r="A594" s="186" t="s">
        <v>347</v>
      </c>
      <c r="B594" s="49"/>
      <c r="C594" s="37" t="s">
        <v>155</v>
      </c>
      <c r="D594" s="37" t="s">
        <v>157</v>
      </c>
      <c r="E594" s="38" t="s">
        <v>40</v>
      </c>
      <c r="F594" s="39"/>
      <c r="G594" s="40">
        <f aca="true" t="shared" si="285" ref="G594:L594">G595+G598+G601+G604+G607+G610+G613+G616</f>
        <v>18660.2</v>
      </c>
      <c r="H594" s="40">
        <f>H595+H598+H601+H604+H607+H610+H613+H616</f>
        <v>18660.2</v>
      </c>
      <c r="I594" s="40">
        <f t="shared" si="285"/>
        <v>0</v>
      </c>
      <c r="J594" s="40">
        <f t="shared" si="285"/>
        <v>19444.7</v>
      </c>
      <c r="K594" s="40">
        <f>K595+K598+K601+K604+K607+K610+K613+K616</f>
        <v>19444.7</v>
      </c>
      <c r="L594" s="40">
        <f t="shared" si="285"/>
        <v>0</v>
      </c>
    </row>
    <row r="595" spans="1:12" ht="15.75">
      <c r="A595" s="168" t="s">
        <v>103</v>
      </c>
      <c r="B595" s="46"/>
      <c r="C595" s="42" t="s">
        <v>155</v>
      </c>
      <c r="D595" s="42" t="s">
        <v>157</v>
      </c>
      <c r="E595" s="43" t="s">
        <v>348</v>
      </c>
      <c r="F595" s="44"/>
      <c r="G595" s="45">
        <f aca="true" t="shared" si="286" ref="G595:L596">G596</f>
        <v>16275.2</v>
      </c>
      <c r="H595" s="45">
        <f t="shared" si="286"/>
        <v>16275.2</v>
      </c>
      <c r="I595" s="45">
        <f t="shared" si="286"/>
        <v>0</v>
      </c>
      <c r="J595" s="45">
        <f t="shared" si="286"/>
        <v>16883.2</v>
      </c>
      <c r="K595" s="45">
        <f t="shared" si="286"/>
        <v>16883.2</v>
      </c>
      <c r="L595" s="45">
        <f t="shared" si="286"/>
        <v>0</v>
      </c>
    </row>
    <row r="596" spans="1:12" ht="31.5">
      <c r="A596" s="163" t="s">
        <v>190</v>
      </c>
      <c r="B596" s="46"/>
      <c r="C596" s="42" t="s">
        <v>155</v>
      </c>
      <c r="D596" s="42" t="s">
        <v>157</v>
      </c>
      <c r="E596" s="43" t="s">
        <v>348</v>
      </c>
      <c r="F596" s="44" t="s">
        <v>178</v>
      </c>
      <c r="G596" s="45">
        <f t="shared" si="286"/>
        <v>16275.2</v>
      </c>
      <c r="H596" s="45">
        <f t="shared" si="286"/>
        <v>16275.2</v>
      </c>
      <c r="I596" s="45">
        <f t="shared" si="286"/>
        <v>0</v>
      </c>
      <c r="J596" s="45">
        <f t="shared" si="286"/>
        <v>16883.2</v>
      </c>
      <c r="K596" s="45">
        <f t="shared" si="286"/>
        <v>16883.2</v>
      </c>
      <c r="L596" s="45">
        <f t="shared" si="286"/>
        <v>0</v>
      </c>
    </row>
    <row r="597" spans="1:12" ht="15.75">
      <c r="A597" s="128" t="s">
        <v>191</v>
      </c>
      <c r="B597" s="46"/>
      <c r="C597" s="42" t="s">
        <v>155</v>
      </c>
      <c r="D597" s="42" t="s">
        <v>157</v>
      </c>
      <c r="E597" s="43" t="s">
        <v>348</v>
      </c>
      <c r="F597" s="44" t="s">
        <v>192</v>
      </c>
      <c r="G597" s="45">
        <v>16275.2</v>
      </c>
      <c r="H597" s="45">
        <v>16275.2</v>
      </c>
      <c r="I597" s="45">
        <f>G597-H597</f>
        <v>0</v>
      </c>
      <c r="J597" s="45">
        <v>16883.2</v>
      </c>
      <c r="K597" s="45">
        <v>16883.2</v>
      </c>
      <c r="L597" s="45">
        <f>J597-K597</f>
        <v>0</v>
      </c>
    </row>
    <row r="598" spans="1:12" ht="15.75">
      <c r="A598" s="139" t="s">
        <v>215</v>
      </c>
      <c r="B598" s="46"/>
      <c r="C598" s="42" t="s">
        <v>155</v>
      </c>
      <c r="D598" s="42" t="s">
        <v>157</v>
      </c>
      <c r="E598" s="43" t="s">
        <v>349</v>
      </c>
      <c r="F598" s="44"/>
      <c r="G598" s="45">
        <f aca="true" t="shared" si="287" ref="G598:L599">G599</f>
        <v>88.5</v>
      </c>
      <c r="H598" s="45">
        <f t="shared" si="287"/>
        <v>88.5</v>
      </c>
      <c r="I598" s="45">
        <f t="shared" si="287"/>
        <v>0</v>
      </c>
      <c r="J598" s="45">
        <f t="shared" si="287"/>
        <v>88.5</v>
      </c>
      <c r="K598" s="45">
        <f t="shared" si="287"/>
        <v>88.5</v>
      </c>
      <c r="L598" s="45">
        <f t="shared" si="287"/>
        <v>0</v>
      </c>
    </row>
    <row r="599" spans="1:12" ht="31.5">
      <c r="A599" s="163" t="s">
        <v>190</v>
      </c>
      <c r="B599" s="46"/>
      <c r="C599" s="42" t="s">
        <v>155</v>
      </c>
      <c r="D599" s="42" t="s">
        <v>157</v>
      </c>
      <c r="E599" s="43" t="s">
        <v>349</v>
      </c>
      <c r="F599" s="44" t="s">
        <v>178</v>
      </c>
      <c r="G599" s="45">
        <f t="shared" si="287"/>
        <v>88.5</v>
      </c>
      <c r="H599" s="45">
        <f t="shared" si="287"/>
        <v>88.5</v>
      </c>
      <c r="I599" s="45">
        <f t="shared" si="287"/>
        <v>0</v>
      </c>
      <c r="J599" s="45">
        <f t="shared" si="287"/>
        <v>88.5</v>
      </c>
      <c r="K599" s="45">
        <f t="shared" si="287"/>
        <v>88.5</v>
      </c>
      <c r="L599" s="45">
        <f t="shared" si="287"/>
        <v>0</v>
      </c>
    </row>
    <row r="600" spans="1:12" ht="15.75">
      <c r="A600" s="128" t="s">
        <v>191</v>
      </c>
      <c r="B600" s="46"/>
      <c r="C600" s="42" t="s">
        <v>155</v>
      </c>
      <c r="D600" s="42" t="s">
        <v>157</v>
      </c>
      <c r="E600" s="43" t="s">
        <v>349</v>
      </c>
      <c r="F600" s="44" t="s">
        <v>192</v>
      </c>
      <c r="G600" s="45">
        <v>88.5</v>
      </c>
      <c r="H600" s="45">
        <v>88.5</v>
      </c>
      <c r="I600" s="45">
        <f>G600-H600</f>
        <v>0</v>
      </c>
      <c r="J600" s="45">
        <v>88.5</v>
      </c>
      <c r="K600" s="45">
        <v>88.5</v>
      </c>
      <c r="L600" s="45">
        <f>J600-K600</f>
        <v>0</v>
      </c>
    </row>
    <row r="601" spans="1:12" ht="31.5">
      <c r="A601" s="139" t="s">
        <v>266</v>
      </c>
      <c r="B601" s="46"/>
      <c r="C601" s="42" t="s">
        <v>155</v>
      </c>
      <c r="D601" s="42" t="s">
        <v>157</v>
      </c>
      <c r="E601" s="43" t="s">
        <v>350</v>
      </c>
      <c r="F601" s="44"/>
      <c r="G601" s="45">
        <f aca="true" t="shared" si="288" ref="G601:L602">G602</f>
        <v>20</v>
      </c>
      <c r="H601" s="45">
        <f t="shared" si="288"/>
        <v>20</v>
      </c>
      <c r="I601" s="45">
        <f t="shared" si="288"/>
        <v>0</v>
      </c>
      <c r="J601" s="45">
        <f t="shared" si="288"/>
        <v>20</v>
      </c>
      <c r="K601" s="45">
        <f t="shared" si="288"/>
        <v>20</v>
      </c>
      <c r="L601" s="45">
        <f t="shared" si="288"/>
        <v>0</v>
      </c>
    </row>
    <row r="602" spans="1:12" ht="31.5">
      <c r="A602" s="163" t="s">
        <v>190</v>
      </c>
      <c r="B602" s="46"/>
      <c r="C602" s="42" t="s">
        <v>155</v>
      </c>
      <c r="D602" s="42" t="s">
        <v>157</v>
      </c>
      <c r="E602" s="43" t="s">
        <v>350</v>
      </c>
      <c r="F602" s="44" t="s">
        <v>282</v>
      </c>
      <c r="G602" s="45">
        <f t="shared" si="288"/>
        <v>20</v>
      </c>
      <c r="H602" s="45">
        <f t="shared" si="288"/>
        <v>20</v>
      </c>
      <c r="I602" s="45">
        <f t="shared" si="288"/>
        <v>0</v>
      </c>
      <c r="J602" s="45">
        <f t="shared" si="288"/>
        <v>20</v>
      </c>
      <c r="K602" s="45">
        <f t="shared" si="288"/>
        <v>20</v>
      </c>
      <c r="L602" s="45">
        <f t="shared" si="288"/>
        <v>0</v>
      </c>
    </row>
    <row r="603" spans="1:12" ht="15.75">
      <c r="A603" s="128" t="s">
        <v>191</v>
      </c>
      <c r="B603" s="46"/>
      <c r="C603" s="42" t="s">
        <v>155</v>
      </c>
      <c r="D603" s="42" t="s">
        <v>157</v>
      </c>
      <c r="E603" s="43" t="s">
        <v>350</v>
      </c>
      <c r="F603" s="44" t="s">
        <v>192</v>
      </c>
      <c r="G603" s="45">
        <v>20</v>
      </c>
      <c r="H603" s="45">
        <v>20</v>
      </c>
      <c r="I603" s="45">
        <f>G603-H603</f>
        <v>0</v>
      </c>
      <c r="J603" s="45">
        <v>20</v>
      </c>
      <c r="K603" s="45">
        <v>20</v>
      </c>
      <c r="L603" s="45">
        <f>J603-K603</f>
        <v>0</v>
      </c>
    </row>
    <row r="604" spans="1:12" ht="15.75">
      <c r="A604" s="139" t="s">
        <v>267</v>
      </c>
      <c r="B604" s="46"/>
      <c r="C604" s="42" t="s">
        <v>155</v>
      </c>
      <c r="D604" s="42" t="s">
        <v>157</v>
      </c>
      <c r="E604" s="43" t="s">
        <v>351</v>
      </c>
      <c r="F604" s="44"/>
      <c r="G604" s="45">
        <f aca="true" t="shared" si="289" ref="G604:L605">G605</f>
        <v>235</v>
      </c>
      <c r="H604" s="45">
        <f t="shared" si="289"/>
        <v>235</v>
      </c>
      <c r="I604" s="45">
        <f t="shared" si="289"/>
        <v>0</v>
      </c>
      <c r="J604" s="45">
        <f t="shared" si="289"/>
        <v>235</v>
      </c>
      <c r="K604" s="45">
        <f t="shared" si="289"/>
        <v>235</v>
      </c>
      <c r="L604" s="45">
        <f t="shared" si="289"/>
        <v>0</v>
      </c>
    </row>
    <row r="605" spans="1:12" ht="31.5">
      <c r="A605" s="163" t="s">
        <v>190</v>
      </c>
      <c r="B605" s="46"/>
      <c r="C605" s="42" t="s">
        <v>155</v>
      </c>
      <c r="D605" s="42" t="s">
        <v>157</v>
      </c>
      <c r="E605" s="43" t="s">
        <v>351</v>
      </c>
      <c r="F605" s="44" t="s">
        <v>282</v>
      </c>
      <c r="G605" s="45">
        <f t="shared" si="289"/>
        <v>235</v>
      </c>
      <c r="H605" s="45">
        <f t="shared" si="289"/>
        <v>235</v>
      </c>
      <c r="I605" s="45">
        <f t="shared" si="289"/>
        <v>0</v>
      </c>
      <c r="J605" s="45">
        <f t="shared" si="289"/>
        <v>235</v>
      </c>
      <c r="K605" s="45">
        <f t="shared" si="289"/>
        <v>235</v>
      </c>
      <c r="L605" s="45">
        <f t="shared" si="289"/>
        <v>0</v>
      </c>
    </row>
    <row r="606" spans="1:12" ht="15.75">
      <c r="A606" s="128" t="s">
        <v>191</v>
      </c>
      <c r="B606" s="46"/>
      <c r="C606" s="42" t="s">
        <v>155</v>
      </c>
      <c r="D606" s="42" t="s">
        <v>157</v>
      </c>
      <c r="E606" s="43" t="s">
        <v>351</v>
      </c>
      <c r="F606" s="44" t="s">
        <v>192</v>
      </c>
      <c r="G606" s="45">
        <v>235</v>
      </c>
      <c r="H606" s="45">
        <v>235</v>
      </c>
      <c r="I606" s="45">
        <f>G606-H606</f>
        <v>0</v>
      </c>
      <c r="J606" s="45">
        <v>235</v>
      </c>
      <c r="K606" s="45">
        <v>235</v>
      </c>
      <c r="L606" s="45">
        <f>J606-K606</f>
        <v>0</v>
      </c>
    </row>
    <row r="607" spans="1:12" ht="31.5">
      <c r="A607" s="175" t="s">
        <v>268</v>
      </c>
      <c r="B607" s="46"/>
      <c r="C607" s="42" t="s">
        <v>155</v>
      </c>
      <c r="D607" s="42" t="s">
        <v>157</v>
      </c>
      <c r="E607" s="44" t="s">
        <v>360</v>
      </c>
      <c r="F607" s="44"/>
      <c r="G607" s="45">
        <f aca="true" t="shared" si="290" ref="G607:L608">G608</f>
        <v>800</v>
      </c>
      <c r="H607" s="45">
        <f t="shared" si="290"/>
        <v>800</v>
      </c>
      <c r="I607" s="45">
        <f t="shared" si="290"/>
        <v>0</v>
      </c>
      <c r="J607" s="45">
        <f t="shared" si="290"/>
        <v>800</v>
      </c>
      <c r="K607" s="45">
        <f t="shared" si="290"/>
        <v>800</v>
      </c>
      <c r="L607" s="45">
        <f t="shared" si="290"/>
        <v>0</v>
      </c>
    </row>
    <row r="608" spans="1:12" ht="31.5">
      <c r="A608" s="175" t="s">
        <v>190</v>
      </c>
      <c r="B608" s="46"/>
      <c r="C608" s="42" t="s">
        <v>155</v>
      </c>
      <c r="D608" s="42" t="s">
        <v>157</v>
      </c>
      <c r="E608" s="44" t="s">
        <v>360</v>
      </c>
      <c r="F608" s="44" t="s">
        <v>178</v>
      </c>
      <c r="G608" s="45">
        <f t="shared" si="290"/>
        <v>800</v>
      </c>
      <c r="H608" s="45">
        <f t="shared" si="290"/>
        <v>800</v>
      </c>
      <c r="I608" s="45">
        <f t="shared" si="290"/>
        <v>0</v>
      </c>
      <c r="J608" s="45">
        <f t="shared" si="290"/>
        <v>800</v>
      </c>
      <c r="K608" s="45">
        <f t="shared" si="290"/>
        <v>800</v>
      </c>
      <c r="L608" s="45">
        <f t="shared" si="290"/>
        <v>0</v>
      </c>
    </row>
    <row r="609" spans="1:12" ht="15.75">
      <c r="A609" s="175" t="s">
        <v>191</v>
      </c>
      <c r="B609" s="46"/>
      <c r="C609" s="42" t="s">
        <v>155</v>
      </c>
      <c r="D609" s="42" t="s">
        <v>157</v>
      </c>
      <c r="E609" s="44" t="s">
        <v>360</v>
      </c>
      <c r="F609" s="44" t="s">
        <v>192</v>
      </c>
      <c r="G609" s="45">
        <v>800</v>
      </c>
      <c r="H609" s="45">
        <v>800</v>
      </c>
      <c r="I609" s="45">
        <f>G609-H609</f>
        <v>0</v>
      </c>
      <c r="J609" s="45">
        <v>800</v>
      </c>
      <c r="K609" s="45">
        <v>800</v>
      </c>
      <c r="L609" s="45">
        <f>J609-K609</f>
        <v>0</v>
      </c>
    </row>
    <row r="610" spans="1:12" ht="15.75">
      <c r="A610" s="153" t="s">
        <v>269</v>
      </c>
      <c r="B610" s="46"/>
      <c r="C610" s="42" t="s">
        <v>155</v>
      </c>
      <c r="D610" s="42" t="s">
        <v>157</v>
      </c>
      <c r="E610" s="43" t="s">
        <v>352</v>
      </c>
      <c r="F610" s="44"/>
      <c r="G610" s="45">
        <f aca="true" t="shared" si="291" ref="G610:L611">G611</f>
        <v>891.5</v>
      </c>
      <c r="H610" s="45">
        <f t="shared" si="291"/>
        <v>891.5</v>
      </c>
      <c r="I610" s="45">
        <f t="shared" si="291"/>
        <v>0</v>
      </c>
      <c r="J610" s="45">
        <f t="shared" si="291"/>
        <v>1068</v>
      </c>
      <c r="K610" s="45">
        <f t="shared" si="291"/>
        <v>1068</v>
      </c>
      <c r="L610" s="45">
        <f t="shared" si="291"/>
        <v>0</v>
      </c>
    </row>
    <row r="611" spans="1:12" ht="31.5">
      <c r="A611" s="163" t="s">
        <v>190</v>
      </c>
      <c r="B611" s="46"/>
      <c r="C611" s="42" t="s">
        <v>155</v>
      </c>
      <c r="D611" s="42" t="s">
        <v>157</v>
      </c>
      <c r="E611" s="43" t="s">
        <v>352</v>
      </c>
      <c r="F611" s="44" t="s">
        <v>282</v>
      </c>
      <c r="G611" s="45">
        <f t="shared" si="291"/>
        <v>891.5</v>
      </c>
      <c r="H611" s="45">
        <f t="shared" si="291"/>
        <v>891.5</v>
      </c>
      <c r="I611" s="45">
        <f t="shared" si="291"/>
        <v>0</v>
      </c>
      <c r="J611" s="45">
        <f t="shared" si="291"/>
        <v>1068</v>
      </c>
      <c r="K611" s="45">
        <f t="shared" si="291"/>
        <v>1068</v>
      </c>
      <c r="L611" s="45">
        <f t="shared" si="291"/>
        <v>0</v>
      </c>
    </row>
    <row r="612" spans="1:12" ht="15.75">
      <c r="A612" s="128" t="s">
        <v>191</v>
      </c>
      <c r="B612" s="46"/>
      <c r="C612" s="42" t="s">
        <v>155</v>
      </c>
      <c r="D612" s="42" t="s">
        <v>157</v>
      </c>
      <c r="E612" s="43" t="s">
        <v>352</v>
      </c>
      <c r="F612" s="44" t="s">
        <v>192</v>
      </c>
      <c r="G612" s="45">
        <v>891.5</v>
      </c>
      <c r="H612" s="45">
        <v>891.5</v>
      </c>
      <c r="I612" s="45">
        <f>G612-H612</f>
        <v>0</v>
      </c>
      <c r="J612" s="45">
        <v>1068</v>
      </c>
      <c r="K612" s="45">
        <v>1068</v>
      </c>
      <c r="L612" s="45">
        <f>J612-K612</f>
        <v>0</v>
      </c>
    </row>
    <row r="613" spans="1:12" ht="47.25">
      <c r="A613" s="187" t="s">
        <v>528</v>
      </c>
      <c r="B613" s="46"/>
      <c r="C613" s="42" t="s">
        <v>155</v>
      </c>
      <c r="D613" s="42" t="s">
        <v>157</v>
      </c>
      <c r="E613" s="44" t="s">
        <v>529</v>
      </c>
      <c r="F613" s="44"/>
      <c r="G613" s="45">
        <f aca="true" t="shared" si="292" ref="G613:L614">G614</f>
        <v>50</v>
      </c>
      <c r="H613" s="45">
        <f t="shared" si="292"/>
        <v>50</v>
      </c>
      <c r="I613" s="45">
        <f t="shared" si="292"/>
        <v>0</v>
      </c>
      <c r="J613" s="45">
        <f t="shared" si="292"/>
        <v>50</v>
      </c>
      <c r="K613" s="45">
        <f t="shared" si="292"/>
        <v>50</v>
      </c>
      <c r="L613" s="45">
        <f t="shared" si="292"/>
        <v>0</v>
      </c>
    </row>
    <row r="614" spans="1:12" ht="31.5">
      <c r="A614" s="163" t="s">
        <v>190</v>
      </c>
      <c r="B614" s="46"/>
      <c r="C614" s="42" t="s">
        <v>155</v>
      </c>
      <c r="D614" s="42" t="s">
        <v>157</v>
      </c>
      <c r="E614" s="44" t="s">
        <v>529</v>
      </c>
      <c r="F614" s="44" t="s">
        <v>178</v>
      </c>
      <c r="G614" s="45">
        <f t="shared" si="292"/>
        <v>50</v>
      </c>
      <c r="H614" s="45">
        <f t="shared" si="292"/>
        <v>50</v>
      </c>
      <c r="I614" s="45">
        <f t="shared" si="292"/>
        <v>0</v>
      </c>
      <c r="J614" s="45">
        <f t="shared" si="292"/>
        <v>50</v>
      </c>
      <c r="K614" s="45">
        <f t="shared" si="292"/>
        <v>50</v>
      </c>
      <c r="L614" s="45">
        <f t="shared" si="292"/>
        <v>0</v>
      </c>
    </row>
    <row r="615" spans="1:12" ht="15.75">
      <c r="A615" s="128" t="s">
        <v>191</v>
      </c>
      <c r="B615" s="46"/>
      <c r="C615" s="42" t="s">
        <v>155</v>
      </c>
      <c r="D615" s="42" t="s">
        <v>157</v>
      </c>
      <c r="E615" s="44" t="s">
        <v>529</v>
      </c>
      <c r="F615" s="44" t="s">
        <v>192</v>
      </c>
      <c r="G615" s="45">
        <v>50</v>
      </c>
      <c r="H615" s="45">
        <v>50</v>
      </c>
      <c r="I615" s="45">
        <f>G615-H615</f>
        <v>0</v>
      </c>
      <c r="J615" s="45">
        <v>50</v>
      </c>
      <c r="K615" s="45">
        <v>50</v>
      </c>
      <c r="L615" s="45">
        <f>J615-K615</f>
        <v>0</v>
      </c>
    </row>
    <row r="616" spans="1:12" ht="31.5">
      <c r="A616" s="187" t="s">
        <v>530</v>
      </c>
      <c r="B616" s="46"/>
      <c r="C616" s="42" t="s">
        <v>155</v>
      </c>
      <c r="D616" s="42" t="s">
        <v>157</v>
      </c>
      <c r="E616" s="44" t="s">
        <v>531</v>
      </c>
      <c r="F616" s="44"/>
      <c r="G616" s="45">
        <f aca="true" t="shared" si="293" ref="G616:L617">G617</f>
        <v>300</v>
      </c>
      <c r="H616" s="45">
        <f t="shared" si="293"/>
        <v>300</v>
      </c>
      <c r="I616" s="45">
        <f t="shared" si="293"/>
        <v>0</v>
      </c>
      <c r="J616" s="45">
        <f t="shared" si="293"/>
        <v>300</v>
      </c>
      <c r="K616" s="45">
        <f t="shared" si="293"/>
        <v>300</v>
      </c>
      <c r="L616" s="45">
        <f t="shared" si="293"/>
        <v>0</v>
      </c>
    </row>
    <row r="617" spans="1:12" ht="31.5">
      <c r="A617" s="175" t="s">
        <v>190</v>
      </c>
      <c r="B617" s="46"/>
      <c r="C617" s="42" t="s">
        <v>155</v>
      </c>
      <c r="D617" s="42" t="s">
        <v>157</v>
      </c>
      <c r="E617" s="44" t="s">
        <v>531</v>
      </c>
      <c r="F617" s="44" t="s">
        <v>282</v>
      </c>
      <c r="G617" s="45">
        <f t="shared" si="293"/>
        <v>300</v>
      </c>
      <c r="H617" s="45">
        <f t="shared" si="293"/>
        <v>300</v>
      </c>
      <c r="I617" s="45">
        <f t="shared" si="293"/>
        <v>0</v>
      </c>
      <c r="J617" s="45">
        <f t="shared" si="293"/>
        <v>300</v>
      </c>
      <c r="K617" s="45">
        <f t="shared" si="293"/>
        <v>300</v>
      </c>
      <c r="L617" s="45">
        <f t="shared" si="293"/>
        <v>0</v>
      </c>
    </row>
    <row r="618" spans="1:12" ht="15.75">
      <c r="A618" s="175" t="s">
        <v>191</v>
      </c>
      <c r="B618" s="46"/>
      <c r="C618" s="42" t="s">
        <v>155</v>
      </c>
      <c r="D618" s="42" t="s">
        <v>157</v>
      </c>
      <c r="E618" s="44" t="s">
        <v>531</v>
      </c>
      <c r="F618" s="44" t="s">
        <v>192</v>
      </c>
      <c r="G618" s="45">
        <v>300</v>
      </c>
      <c r="H618" s="45">
        <v>300</v>
      </c>
      <c r="I618" s="45">
        <f>G618-H618</f>
        <v>0</v>
      </c>
      <c r="J618" s="45">
        <v>300</v>
      </c>
      <c r="K618" s="45">
        <v>300</v>
      </c>
      <c r="L618" s="45">
        <f>J618-K618</f>
        <v>0</v>
      </c>
    </row>
    <row r="619" spans="1:12" ht="31.5">
      <c r="A619" s="166" t="s">
        <v>452</v>
      </c>
      <c r="B619" s="59" t="s">
        <v>401</v>
      </c>
      <c r="C619" s="51"/>
      <c r="D619" s="51"/>
      <c r="E619" s="43"/>
      <c r="F619" s="51"/>
      <c r="G619" s="40">
        <f aca="true" t="shared" si="294" ref="G619:L619">G620+G633</f>
        <v>5164.9</v>
      </c>
      <c r="H619" s="40">
        <f>H620+H633</f>
        <v>5164.9</v>
      </c>
      <c r="I619" s="40">
        <f t="shared" si="294"/>
        <v>0</v>
      </c>
      <c r="J619" s="40">
        <f t="shared" si="294"/>
        <v>5344.762</v>
      </c>
      <c r="K619" s="40">
        <f>K620+K633</f>
        <v>5344.762</v>
      </c>
      <c r="L619" s="40">
        <f t="shared" si="294"/>
        <v>0</v>
      </c>
    </row>
    <row r="620" spans="1:12" ht="15.75">
      <c r="A620" s="152" t="s">
        <v>131</v>
      </c>
      <c r="B620" s="49"/>
      <c r="C620" s="37" t="s">
        <v>156</v>
      </c>
      <c r="D620" s="42"/>
      <c r="E620" s="43" t="s">
        <v>175</v>
      </c>
      <c r="F620" s="42"/>
      <c r="G620" s="40">
        <f aca="true" t="shared" si="295" ref="G620:L620">G621+G628</f>
        <v>5107.5</v>
      </c>
      <c r="H620" s="40">
        <f>H621+H628</f>
        <v>5107.5</v>
      </c>
      <c r="I620" s="40">
        <f t="shared" si="295"/>
        <v>0</v>
      </c>
      <c r="J620" s="40">
        <f t="shared" si="295"/>
        <v>5287.362</v>
      </c>
      <c r="K620" s="40">
        <f>K621+K628</f>
        <v>5287.362</v>
      </c>
      <c r="L620" s="40">
        <f t="shared" si="295"/>
        <v>0</v>
      </c>
    </row>
    <row r="621" spans="1:12" ht="31.5">
      <c r="A621" s="161" t="s">
        <v>204</v>
      </c>
      <c r="B621" s="51"/>
      <c r="C621" s="37" t="s">
        <v>156</v>
      </c>
      <c r="D621" s="37" t="s">
        <v>170</v>
      </c>
      <c r="E621" s="38" t="s">
        <v>175</v>
      </c>
      <c r="F621" s="52"/>
      <c r="G621" s="53">
        <f aca="true" t="shared" si="296" ref="G621:L621">G623</f>
        <v>5007.5</v>
      </c>
      <c r="H621" s="53">
        <f>H623</f>
        <v>5007.5</v>
      </c>
      <c r="I621" s="53">
        <f t="shared" si="296"/>
        <v>0</v>
      </c>
      <c r="J621" s="53">
        <f t="shared" si="296"/>
        <v>5187.362</v>
      </c>
      <c r="K621" s="53">
        <f>K623</f>
        <v>5187.362</v>
      </c>
      <c r="L621" s="53">
        <f t="shared" si="296"/>
        <v>0</v>
      </c>
    </row>
    <row r="622" spans="1:12" ht="31.5">
      <c r="A622" s="188" t="s">
        <v>416</v>
      </c>
      <c r="B622" s="49"/>
      <c r="C622" s="37" t="s">
        <v>156</v>
      </c>
      <c r="D622" s="37" t="s">
        <v>170</v>
      </c>
      <c r="E622" s="38" t="s">
        <v>314</v>
      </c>
      <c r="F622" s="44"/>
      <c r="G622" s="45">
        <f aca="true" t="shared" si="297" ref="G622:L622">G623</f>
        <v>5007.5</v>
      </c>
      <c r="H622" s="45">
        <f t="shared" si="297"/>
        <v>5007.5</v>
      </c>
      <c r="I622" s="45">
        <f t="shared" si="297"/>
        <v>0</v>
      </c>
      <c r="J622" s="45">
        <f t="shared" si="297"/>
        <v>5187.362</v>
      </c>
      <c r="K622" s="45">
        <f t="shared" si="297"/>
        <v>5187.362</v>
      </c>
      <c r="L622" s="45">
        <f t="shared" si="297"/>
        <v>0</v>
      </c>
    </row>
    <row r="623" spans="1:12" ht="31.5">
      <c r="A623" s="155" t="s">
        <v>120</v>
      </c>
      <c r="B623" s="49"/>
      <c r="C623" s="42" t="s">
        <v>156</v>
      </c>
      <c r="D623" s="42" t="s">
        <v>170</v>
      </c>
      <c r="E623" s="43" t="s">
        <v>395</v>
      </c>
      <c r="F623" s="44"/>
      <c r="G623" s="45">
        <f aca="true" t="shared" si="298" ref="G623:L623">G624+G626</f>
        <v>5007.5</v>
      </c>
      <c r="H623" s="45">
        <f>H624+H626</f>
        <v>5007.5</v>
      </c>
      <c r="I623" s="45">
        <f t="shared" si="298"/>
        <v>0</v>
      </c>
      <c r="J623" s="45">
        <f t="shared" si="298"/>
        <v>5187.362</v>
      </c>
      <c r="K623" s="45">
        <f>K624+K626</f>
        <v>5187.362</v>
      </c>
      <c r="L623" s="45">
        <f t="shared" si="298"/>
        <v>0</v>
      </c>
    </row>
    <row r="624" spans="1:12" ht="47.25">
      <c r="A624" s="155" t="s">
        <v>115</v>
      </c>
      <c r="B624" s="49"/>
      <c r="C624" s="42" t="s">
        <v>156</v>
      </c>
      <c r="D624" s="42" t="s">
        <v>170</v>
      </c>
      <c r="E624" s="43" t="s">
        <v>395</v>
      </c>
      <c r="F624" s="44" t="s">
        <v>198</v>
      </c>
      <c r="G624" s="45">
        <f aca="true" t="shared" si="299" ref="G624:L624">G625</f>
        <v>4622.5</v>
      </c>
      <c r="H624" s="45">
        <f t="shared" si="299"/>
        <v>4622.5</v>
      </c>
      <c r="I624" s="45">
        <f t="shared" si="299"/>
        <v>0</v>
      </c>
      <c r="J624" s="45">
        <f t="shared" si="299"/>
        <v>4802.362</v>
      </c>
      <c r="K624" s="45">
        <f t="shared" si="299"/>
        <v>4802.362</v>
      </c>
      <c r="L624" s="45">
        <f t="shared" si="299"/>
        <v>0</v>
      </c>
    </row>
    <row r="625" spans="1:12" ht="15.75">
      <c r="A625" s="155" t="s">
        <v>193</v>
      </c>
      <c r="B625" s="41"/>
      <c r="C625" s="42" t="s">
        <v>156</v>
      </c>
      <c r="D625" s="42" t="s">
        <v>170</v>
      </c>
      <c r="E625" s="43" t="s">
        <v>395</v>
      </c>
      <c r="F625" s="44" t="s">
        <v>194</v>
      </c>
      <c r="G625" s="45">
        <v>4622.5</v>
      </c>
      <c r="H625" s="45">
        <v>4622.5</v>
      </c>
      <c r="I625" s="45">
        <f>G625-H625</f>
        <v>0</v>
      </c>
      <c r="J625" s="45">
        <v>4802.362</v>
      </c>
      <c r="K625" s="45">
        <v>4802.362</v>
      </c>
      <c r="L625" s="45">
        <f>J625-K625</f>
        <v>0</v>
      </c>
    </row>
    <row r="626" spans="1:12" ht="31.5">
      <c r="A626" s="155" t="s">
        <v>225</v>
      </c>
      <c r="B626" s="41"/>
      <c r="C626" s="42" t="s">
        <v>156</v>
      </c>
      <c r="D626" s="42" t="s">
        <v>170</v>
      </c>
      <c r="E626" s="43" t="s">
        <v>395</v>
      </c>
      <c r="F626" s="44" t="s">
        <v>188</v>
      </c>
      <c r="G626" s="45">
        <f aca="true" t="shared" si="300" ref="G626:L626">G627</f>
        <v>385</v>
      </c>
      <c r="H626" s="45">
        <f t="shared" si="300"/>
        <v>385</v>
      </c>
      <c r="I626" s="45">
        <f t="shared" si="300"/>
        <v>0</v>
      </c>
      <c r="J626" s="45">
        <f t="shared" si="300"/>
        <v>385</v>
      </c>
      <c r="K626" s="45">
        <f t="shared" si="300"/>
        <v>385</v>
      </c>
      <c r="L626" s="45">
        <f t="shared" si="300"/>
        <v>0</v>
      </c>
    </row>
    <row r="627" spans="1:12" ht="31.5">
      <c r="A627" s="155" t="s">
        <v>189</v>
      </c>
      <c r="B627" s="41"/>
      <c r="C627" s="42" t="s">
        <v>156</v>
      </c>
      <c r="D627" s="42" t="s">
        <v>170</v>
      </c>
      <c r="E627" s="43" t="s">
        <v>395</v>
      </c>
      <c r="F627" s="44" t="s">
        <v>187</v>
      </c>
      <c r="G627" s="45">
        <v>385</v>
      </c>
      <c r="H627" s="45">
        <v>385</v>
      </c>
      <c r="I627" s="45">
        <f>G627-H627</f>
        <v>0</v>
      </c>
      <c r="J627" s="45">
        <v>385</v>
      </c>
      <c r="K627" s="45">
        <v>385</v>
      </c>
      <c r="L627" s="45">
        <f>J627-K627</f>
        <v>0</v>
      </c>
    </row>
    <row r="628" spans="1:12" ht="15.75">
      <c r="A628" s="161" t="s">
        <v>140</v>
      </c>
      <c r="B628" s="59"/>
      <c r="C628" s="37" t="s">
        <v>156</v>
      </c>
      <c r="D628" s="37" t="s">
        <v>122</v>
      </c>
      <c r="E628" s="38"/>
      <c r="F628" s="112"/>
      <c r="G628" s="40">
        <f aca="true" t="shared" si="301" ref="G628:L631">G629</f>
        <v>100</v>
      </c>
      <c r="H628" s="40">
        <f t="shared" si="301"/>
        <v>100</v>
      </c>
      <c r="I628" s="40">
        <f t="shared" si="301"/>
        <v>0</v>
      </c>
      <c r="J628" s="40">
        <f t="shared" si="301"/>
        <v>100</v>
      </c>
      <c r="K628" s="40">
        <f t="shared" si="301"/>
        <v>100</v>
      </c>
      <c r="L628" s="40">
        <f t="shared" si="301"/>
        <v>0</v>
      </c>
    </row>
    <row r="629" spans="1:12" ht="31.5">
      <c r="A629" s="162" t="s">
        <v>320</v>
      </c>
      <c r="B629" s="59"/>
      <c r="C629" s="37" t="s">
        <v>156</v>
      </c>
      <c r="D629" s="37" t="s">
        <v>122</v>
      </c>
      <c r="E629" s="38" t="s">
        <v>314</v>
      </c>
      <c r="F629" s="112"/>
      <c r="G629" s="40">
        <f t="shared" si="301"/>
        <v>100</v>
      </c>
      <c r="H629" s="40">
        <f t="shared" si="301"/>
        <v>100</v>
      </c>
      <c r="I629" s="40">
        <f t="shared" si="301"/>
        <v>0</v>
      </c>
      <c r="J629" s="40">
        <f t="shared" si="301"/>
        <v>100</v>
      </c>
      <c r="K629" s="40">
        <f t="shared" si="301"/>
        <v>100</v>
      </c>
      <c r="L629" s="40">
        <f t="shared" si="301"/>
        <v>0</v>
      </c>
    </row>
    <row r="630" spans="1:12" ht="31.5">
      <c r="A630" s="156" t="s">
        <v>93</v>
      </c>
      <c r="B630" s="41"/>
      <c r="C630" s="42" t="s">
        <v>156</v>
      </c>
      <c r="D630" s="42" t="s">
        <v>122</v>
      </c>
      <c r="E630" s="43" t="s">
        <v>315</v>
      </c>
      <c r="F630" s="44"/>
      <c r="G630" s="45">
        <f t="shared" si="301"/>
        <v>100</v>
      </c>
      <c r="H630" s="45">
        <f t="shared" si="301"/>
        <v>100</v>
      </c>
      <c r="I630" s="45">
        <f t="shared" si="301"/>
        <v>0</v>
      </c>
      <c r="J630" s="45">
        <f t="shared" si="301"/>
        <v>100</v>
      </c>
      <c r="K630" s="45">
        <f t="shared" si="301"/>
        <v>100</v>
      </c>
      <c r="L630" s="45">
        <f t="shared" si="301"/>
        <v>0</v>
      </c>
    </row>
    <row r="631" spans="1:12" ht="31.5">
      <c r="A631" s="155" t="s">
        <v>225</v>
      </c>
      <c r="B631" s="46"/>
      <c r="C631" s="42" t="s">
        <v>156</v>
      </c>
      <c r="D631" s="42" t="s">
        <v>122</v>
      </c>
      <c r="E631" s="43" t="s">
        <v>315</v>
      </c>
      <c r="F631" s="44" t="s">
        <v>188</v>
      </c>
      <c r="G631" s="45">
        <f t="shared" si="301"/>
        <v>100</v>
      </c>
      <c r="H631" s="45">
        <f t="shared" si="301"/>
        <v>100</v>
      </c>
      <c r="I631" s="45">
        <f t="shared" si="301"/>
        <v>0</v>
      </c>
      <c r="J631" s="45">
        <f t="shared" si="301"/>
        <v>100</v>
      </c>
      <c r="K631" s="45">
        <f t="shared" si="301"/>
        <v>100</v>
      </c>
      <c r="L631" s="45">
        <f t="shared" si="301"/>
        <v>0</v>
      </c>
    </row>
    <row r="632" spans="1:12" ht="31.5">
      <c r="A632" s="155" t="s">
        <v>189</v>
      </c>
      <c r="B632" s="41"/>
      <c r="C632" s="42" t="s">
        <v>156</v>
      </c>
      <c r="D632" s="42" t="s">
        <v>122</v>
      </c>
      <c r="E632" s="43" t="s">
        <v>315</v>
      </c>
      <c r="F632" s="44" t="s">
        <v>187</v>
      </c>
      <c r="G632" s="45">
        <v>100</v>
      </c>
      <c r="H632" s="45">
        <v>100</v>
      </c>
      <c r="I632" s="45">
        <f>G632-H632</f>
        <v>0</v>
      </c>
      <c r="J632" s="45">
        <v>100</v>
      </c>
      <c r="K632" s="45">
        <v>100</v>
      </c>
      <c r="L632" s="45">
        <f>J632-K632</f>
        <v>0</v>
      </c>
    </row>
    <row r="633" spans="1:12" ht="15.75">
      <c r="A633" s="152" t="s">
        <v>154</v>
      </c>
      <c r="B633" s="49"/>
      <c r="C633" s="37" t="s">
        <v>127</v>
      </c>
      <c r="D633" s="42"/>
      <c r="E633" s="43" t="s">
        <v>175</v>
      </c>
      <c r="F633" s="42"/>
      <c r="G633" s="40">
        <f aca="true" t="shared" si="302" ref="G633:L637">G634</f>
        <v>57.4</v>
      </c>
      <c r="H633" s="40">
        <f t="shared" si="302"/>
        <v>57.4</v>
      </c>
      <c r="I633" s="40">
        <f t="shared" si="302"/>
        <v>0</v>
      </c>
      <c r="J633" s="40">
        <f t="shared" si="302"/>
        <v>57.4</v>
      </c>
      <c r="K633" s="40">
        <f t="shared" si="302"/>
        <v>57.4</v>
      </c>
      <c r="L633" s="40">
        <f t="shared" si="302"/>
        <v>0</v>
      </c>
    </row>
    <row r="634" spans="1:12" ht="15.75">
      <c r="A634" s="161" t="s">
        <v>319</v>
      </c>
      <c r="B634" s="51"/>
      <c r="C634" s="37" t="s">
        <v>127</v>
      </c>
      <c r="D634" s="37" t="s">
        <v>130</v>
      </c>
      <c r="E634" s="38" t="s">
        <v>175</v>
      </c>
      <c r="F634" s="52"/>
      <c r="G634" s="53">
        <f t="shared" si="302"/>
        <v>57.4</v>
      </c>
      <c r="H634" s="53">
        <f t="shared" si="302"/>
        <v>57.4</v>
      </c>
      <c r="I634" s="53">
        <f t="shared" si="302"/>
        <v>0</v>
      </c>
      <c r="J634" s="53">
        <f t="shared" si="302"/>
        <v>57.4</v>
      </c>
      <c r="K634" s="53">
        <f t="shared" si="302"/>
        <v>57.4</v>
      </c>
      <c r="L634" s="53">
        <f t="shared" si="302"/>
        <v>0</v>
      </c>
    </row>
    <row r="635" spans="1:12" ht="31.5">
      <c r="A635" s="161" t="s">
        <v>416</v>
      </c>
      <c r="B635" s="51"/>
      <c r="C635" s="37" t="s">
        <v>127</v>
      </c>
      <c r="D635" s="37" t="s">
        <v>130</v>
      </c>
      <c r="E635" s="38" t="s">
        <v>314</v>
      </c>
      <c r="F635" s="52"/>
      <c r="G635" s="53">
        <f t="shared" si="302"/>
        <v>57.4</v>
      </c>
      <c r="H635" s="53">
        <f t="shared" si="302"/>
        <v>57.4</v>
      </c>
      <c r="I635" s="53">
        <f t="shared" si="302"/>
        <v>0</v>
      </c>
      <c r="J635" s="53">
        <f t="shared" si="302"/>
        <v>57.4</v>
      </c>
      <c r="K635" s="53">
        <f t="shared" si="302"/>
        <v>57.4</v>
      </c>
      <c r="L635" s="53">
        <f t="shared" si="302"/>
        <v>0</v>
      </c>
    </row>
    <row r="636" spans="1:12" ht="31.5">
      <c r="A636" s="156" t="s">
        <v>322</v>
      </c>
      <c r="B636" s="51"/>
      <c r="C636" s="42" t="s">
        <v>127</v>
      </c>
      <c r="D636" s="42" t="s">
        <v>130</v>
      </c>
      <c r="E636" s="43" t="s">
        <v>323</v>
      </c>
      <c r="F636" s="50"/>
      <c r="G636" s="54">
        <f t="shared" si="302"/>
        <v>57.4</v>
      </c>
      <c r="H636" s="54">
        <f t="shared" si="302"/>
        <v>57.4</v>
      </c>
      <c r="I636" s="54">
        <f t="shared" si="302"/>
        <v>0</v>
      </c>
      <c r="J636" s="54">
        <f t="shared" si="302"/>
        <v>57.4</v>
      </c>
      <c r="K636" s="54">
        <f t="shared" si="302"/>
        <v>57.4</v>
      </c>
      <c r="L636" s="54">
        <f t="shared" si="302"/>
        <v>0</v>
      </c>
    </row>
    <row r="637" spans="1:12" ht="15.75">
      <c r="A637" s="163" t="s">
        <v>89</v>
      </c>
      <c r="B637" s="51"/>
      <c r="C637" s="42" t="s">
        <v>127</v>
      </c>
      <c r="D637" s="42" t="s">
        <v>130</v>
      </c>
      <c r="E637" s="43" t="s">
        <v>323</v>
      </c>
      <c r="F637" s="44" t="s">
        <v>85</v>
      </c>
      <c r="G637" s="54">
        <f t="shared" si="302"/>
        <v>57.4</v>
      </c>
      <c r="H637" s="54">
        <f t="shared" si="302"/>
        <v>57.4</v>
      </c>
      <c r="I637" s="54">
        <f t="shared" si="302"/>
        <v>0</v>
      </c>
      <c r="J637" s="54">
        <f t="shared" si="302"/>
        <v>57.4</v>
      </c>
      <c r="K637" s="54">
        <f t="shared" si="302"/>
        <v>57.4</v>
      </c>
      <c r="L637" s="54">
        <f t="shared" si="302"/>
        <v>0</v>
      </c>
    </row>
    <row r="638" spans="1:12" ht="15.75">
      <c r="A638" s="156" t="s">
        <v>84</v>
      </c>
      <c r="B638" s="51"/>
      <c r="C638" s="42" t="s">
        <v>127</v>
      </c>
      <c r="D638" s="42" t="s">
        <v>130</v>
      </c>
      <c r="E638" s="43" t="s">
        <v>323</v>
      </c>
      <c r="F638" s="44" t="s">
        <v>86</v>
      </c>
      <c r="G638" s="45">
        <v>57.4</v>
      </c>
      <c r="H638" s="45">
        <v>57.4</v>
      </c>
      <c r="I638" s="45">
        <f>G638-H638</f>
        <v>0</v>
      </c>
      <c r="J638" s="45">
        <v>57.4</v>
      </c>
      <c r="K638" s="45">
        <v>57.4</v>
      </c>
      <c r="L638" s="45">
        <f>J638-K638</f>
        <v>0</v>
      </c>
    </row>
    <row r="639" spans="1:12" ht="31.5">
      <c r="A639" s="166" t="s">
        <v>453</v>
      </c>
      <c r="B639" s="59" t="s">
        <v>184</v>
      </c>
      <c r="C639" s="51"/>
      <c r="D639" s="51"/>
      <c r="E639" s="43"/>
      <c r="F639" s="51"/>
      <c r="G639" s="40">
        <f aca="true" t="shared" si="303" ref="G639:L639">G640+G656+G662+G678</f>
        <v>42937.5</v>
      </c>
      <c r="H639" s="40">
        <f>H640+H656+H662+H678</f>
        <v>42937.5</v>
      </c>
      <c r="I639" s="40">
        <f t="shared" si="303"/>
        <v>0</v>
      </c>
      <c r="J639" s="40">
        <f t="shared" si="303"/>
        <v>27683.456</v>
      </c>
      <c r="K639" s="40">
        <f>K640+K656+K662+K678</f>
        <v>27683.456</v>
      </c>
      <c r="L639" s="40">
        <f t="shared" si="303"/>
        <v>0</v>
      </c>
    </row>
    <row r="640" spans="1:12" ht="15.75">
      <c r="A640" s="152" t="s">
        <v>131</v>
      </c>
      <c r="B640" s="49"/>
      <c r="C640" s="37" t="s">
        <v>156</v>
      </c>
      <c r="D640" s="42"/>
      <c r="E640" s="43" t="s">
        <v>175</v>
      </c>
      <c r="F640" s="42"/>
      <c r="G640" s="40">
        <f aca="true" t="shared" si="304" ref="G640:L641">G641</f>
        <v>16968.6</v>
      </c>
      <c r="H640" s="40">
        <f t="shared" si="304"/>
        <v>16968.6</v>
      </c>
      <c r="I640" s="40">
        <f t="shared" si="304"/>
        <v>0</v>
      </c>
      <c r="J640" s="40">
        <f t="shared" si="304"/>
        <v>17479.8</v>
      </c>
      <c r="K640" s="40">
        <f t="shared" si="304"/>
        <v>17479.8</v>
      </c>
      <c r="L640" s="40">
        <f t="shared" si="304"/>
        <v>0</v>
      </c>
    </row>
    <row r="641" spans="1:12" ht="15.75">
      <c r="A641" s="161" t="s">
        <v>140</v>
      </c>
      <c r="B641" s="51"/>
      <c r="C641" s="37" t="s">
        <v>156</v>
      </c>
      <c r="D641" s="37" t="s">
        <v>122</v>
      </c>
      <c r="E641" s="38" t="s">
        <v>175</v>
      </c>
      <c r="F641" s="52"/>
      <c r="G641" s="53">
        <f t="shared" si="304"/>
        <v>16968.6</v>
      </c>
      <c r="H641" s="53">
        <f t="shared" si="304"/>
        <v>16968.6</v>
      </c>
      <c r="I641" s="53">
        <f t="shared" si="304"/>
        <v>0</v>
      </c>
      <c r="J641" s="53">
        <f t="shared" si="304"/>
        <v>17479.8</v>
      </c>
      <c r="K641" s="53">
        <f t="shared" si="304"/>
        <v>17479.8</v>
      </c>
      <c r="L641" s="53">
        <f t="shared" si="304"/>
        <v>0</v>
      </c>
    </row>
    <row r="642" spans="1:12" ht="31.5">
      <c r="A642" s="161" t="s">
        <v>414</v>
      </c>
      <c r="B642" s="51"/>
      <c r="C642" s="37" t="s">
        <v>156</v>
      </c>
      <c r="D642" s="37" t="s">
        <v>122</v>
      </c>
      <c r="E642" s="38" t="s">
        <v>19</v>
      </c>
      <c r="F642" s="52"/>
      <c r="G642" s="53">
        <f aca="true" t="shared" si="305" ref="G642:L642">G643+G653+G648</f>
        <v>16968.6</v>
      </c>
      <c r="H642" s="53">
        <f>H643+H653+H648</f>
        <v>16968.6</v>
      </c>
      <c r="I642" s="53">
        <f t="shared" si="305"/>
        <v>0</v>
      </c>
      <c r="J642" s="53">
        <f t="shared" si="305"/>
        <v>17479.8</v>
      </c>
      <c r="K642" s="53">
        <f>K643+K653+K648</f>
        <v>17479.8</v>
      </c>
      <c r="L642" s="53">
        <f t="shared" si="305"/>
        <v>0</v>
      </c>
    </row>
    <row r="643" spans="1:12" ht="15.75">
      <c r="A643" s="156" t="s">
        <v>114</v>
      </c>
      <c r="B643" s="51"/>
      <c r="C643" s="42" t="s">
        <v>156</v>
      </c>
      <c r="D643" s="42" t="s">
        <v>122</v>
      </c>
      <c r="E643" s="43" t="s">
        <v>70</v>
      </c>
      <c r="F643" s="50"/>
      <c r="G643" s="54">
        <f aca="true" t="shared" si="306" ref="G643:L643">G644+G646</f>
        <v>13601.4</v>
      </c>
      <c r="H643" s="54">
        <f>H644+H646</f>
        <v>13601.4</v>
      </c>
      <c r="I643" s="54">
        <f t="shared" si="306"/>
        <v>0</v>
      </c>
      <c r="J643" s="54">
        <f t="shared" si="306"/>
        <v>14112.599999999999</v>
      </c>
      <c r="K643" s="54">
        <f>K644+K646</f>
        <v>14112.599999999999</v>
      </c>
      <c r="L643" s="54">
        <f t="shared" si="306"/>
        <v>0</v>
      </c>
    </row>
    <row r="644" spans="1:12" ht="47.25">
      <c r="A644" s="155" t="s">
        <v>115</v>
      </c>
      <c r="B644" s="51"/>
      <c r="C644" s="42" t="s">
        <v>156</v>
      </c>
      <c r="D644" s="42" t="s">
        <v>122</v>
      </c>
      <c r="E644" s="43" t="s">
        <v>70</v>
      </c>
      <c r="F644" s="44" t="s">
        <v>198</v>
      </c>
      <c r="G644" s="54">
        <f aca="true" t="shared" si="307" ref="G644:L644">G645</f>
        <v>12899.1</v>
      </c>
      <c r="H644" s="54">
        <f t="shared" si="307"/>
        <v>12899.1</v>
      </c>
      <c r="I644" s="54">
        <f t="shared" si="307"/>
        <v>0</v>
      </c>
      <c r="J644" s="54">
        <f t="shared" si="307"/>
        <v>13410.3</v>
      </c>
      <c r="K644" s="54">
        <f t="shared" si="307"/>
        <v>13410.3</v>
      </c>
      <c r="L644" s="54">
        <f t="shared" si="307"/>
        <v>0</v>
      </c>
    </row>
    <row r="645" spans="1:12" ht="15.75">
      <c r="A645" s="173" t="s">
        <v>193</v>
      </c>
      <c r="B645" s="51"/>
      <c r="C645" s="42" t="s">
        <v>156</v>
      </c>
      <c r="D645" s="42" t="s">
        <v>122</v>
      </c>
      <c r="E645" s="43" t="s">
        <v>70</v>
      </c>
      <c r="F645" s="44" t="s">
        <v>194</v>
      </c>
      <c r="G645" s="45">
        <v>12899.1</v>
      </c>
      <c r="H645" s="45">
        <v>12899.1</v>
      </c>
      <c r="I645" s="45">
        <f>G645-H645</f>
        <v>0</v>
      </c>
      <c r="J645" s="45">
        <v>13410.3</v>
      </c>
      <c r="K645" s="45">
        <v>13410.3</v>
      </c>
      <c r="L645" s="45">
        <f>J645-K645</f>
        <v>0</v>
      </c>
    </row>
    <row r="646" spans="1:12" ht="31.5">
      <c r="A646" s="155" t="s">
        <v>225</v>
      </c>
      <c r="B646" s="41"/>
      <c r="C646" s="42" t="s">
        <v>156</v>
      </c>
      <c r="D646" s="42" t="s">
        <v>122</v>
      </c>
      <c r="E646" s="43" t="s">
        <v>70</v>
      </c>
      <c r="F646" s="44" t="s">
        <v>188</v>
      </c>
      <c r="G646" s="45">
        <f aca="true" t="shared" si="308" ref="G646:L646">G647</f>
        <v>702.3</v>
      </c>
      <c r="H646" s="45">
        <f t="shared" si="308"/>
        <v>702.3</v>
      </c>
      <c r="I646" s="45">
        <f t="shared" si="308"/>
        <v>0</v>
      </c>
      <c r="J646" s="45">
        <f t="shared" si="308"/>
        <v>702.3</v>
      </c>
      <c r="K646" s="45">
        <f t="shared" si="308"/>
        <v>702.3</v>
      </c>
      <c r="L646" s="45">
        <f t="shared" si="308"/>
        <v>0</v>
      </c>
    </row>
    <row r="647" spans="1:12" ht="31.5">
      <c r="A647" s="184" t="s">
        <v>189</v>
      </c>
      <c r="B647" s="41"/>
      <c r="C647" s="42" t="s">
        <v>156</v>
      </c>
      <c r="D647" s="42" t="s">
        <v>122</v>
      </c>
      <c r="E647" s="43" t="s">
        <v>70</v>
      </c>
      <c r="F647" s="44" t="s">
        <v>187</v>
      </c>
      <c r="G647" s="45">
        <v>702.3</v>
      </c>
      <c r="H647" s="45">
        <v>702.3</v>
      </c>
      <c r="I647" s="45">
        <f>G647-H647</f>
        <v>0</v>
      </c>
      <c r="J647" s="45">
        <v>702.3</v>
      </c>
      <c r="K647" s="45">
        <v>702.3</v>
      </c>
      <c r="L647" s="45">
        <f>J647-K647</f>
        <v>0</v>
      </c>
    </row>
    <row r="648" spans="1:12" ht="31.5">
      <c r="A648" s="156" t="s">
        <v>91</v>
      </c>
      <c r="B648" s="51"/>
      <c r="C648" s="42" t="s">
        <v>156</v>
      </c>
      <c r="D648" s="42" t="s">
        <v>122</v>
      </c>
      <c r="E648" s="43" t="s">
        <v>218</v>
      </c>
      <c r="F648" s="50"/>
      <c r="G648" s="54">
        <f aca="true" t="shared" si="309" ref="G648:L648">G649+G651</f>
        <v>2841.2</v>
      </c>
      <c r="H648" s="54">
        <f>H649+H651</f>
        <v>2841.2</v>
      </c>
      <c r="I648" s="54">
        <f t="shared" si="309"/>
        <v>0</v>
      </c>
      <c r="J648" s="54">
        <f t="shared" si="309"/>
        <v>2841.2</v>
      </c>
      <c r="K648" s="54">
        <f>K649+K651</f>
        <v>2841.2</v>
      </c>
      <c r="L648" s="54">
        <f t="shared" si="309"/>
        <v>0</v>
      </c>
    </row>
    <row r="649" spans="1:12" ht="31.5">
      <c r="A649" s="155" t="s">
        <v>225</v>
      </c>
      <c r="B649" s="41"/>
      <c r="C649" s="42" t="s">
        <v>156</v>
      </c>
      <c r="D649" s="42" t="s">
        <v>122</v>
      </c>
      <c r="E649" s="43" t="s">
        <v>218</v>
      </c>
      <c r="F649" s="44" t="s">
        <v>188</v>
      </c>
      <c r="G649" s="45">
        <f aca="true" t="shared" si="310" ref="G649:L649">G650</f>
        <v>2821.2</v>
      </c>
      <c r="H649" s="45">
        <f t="shared" si="310"/>
        <v>2821.2</v>
      </c>
      <c r="I649" s="45">
        <f t="shared" si="310"/>
        <v>0</v>
      </c>
      <c r="J649" s="45">
        <f t="shared" si="310"/>
        <v>2821.2</v>
      </c>
      <c r="K649" s="45">
        <f t="shared" si="310"/>
        <v>2821.2</v>
      </c>
      <c r="L649" s="45">
        <f t="shared" si="310"/>
        <v>0</v>
      </c>
    </row>
    <row r="650" spans="1:12" ht="31.5">
      <c r="A650" s="184" t="s">
        <v>189</v>
      </c>
      <c r="B650" s="41"/>
      <c r="C650" s="42" t="s">
        <v>156</v>
      </c>
      <c r="D650" s="86" t="s">
        <v>122</v>
      </c>
      <c r="E650" s="87" t="s">
        <v>218</v>
      </c>
      <c r="F650" s="88" t="s">
        <v>187</v>
      </c>
      <c r="G650" s="97">
        <v>2821.2</v>
      </c>
      <c r="H650" s="97">
        <v>2821.2</v>
      </c>
      <c r="I650" s="45">
        <f>G650-H650</f>
        <v>0</v>
      </c>
      <c r="J650" s="97">
        <v>2821.2</v>
      </c>
      <c r="K650" s="97">
        <v>2821.2</v>
      </c>
      <c r="L650" s="45">
        <f>J650-K650</f>
        <v>0</v>
      </c>
    </row>
    <row r="651" spans="1:12" ht="15.75">
      <c r="A651" s="155" t="s">
        <v>90</v>
      </c>
      <c r="B651" s="41"/>
      <c r="C651" s="42" t="s">
        <v>156</v>
      </c>
      <c r="D651" s="42" t="s">
        <v>122</v>
      </c>
      <c r="E651" s="43" t="s">
        <v>218</v>
      </c>
      <c r="F651" s="44" t="s">
        <v>87</v>
      </c>
      <c r="G651" s="45">
        <f aca="true" t="shared" si="311" ref="G651:L651">G652</f>
        <v>20</v>
      </c>
      <c r="H651" s="45">
        <f t="shared" si="311"/>
        <v>20</v>
      </c>
      <c r="I651" s="45">
        <f t="shared" si="311"/>
        <v>0</v>
      </c>
      <c r="J651" s="45">
        <f t="shared" si="311"/>
        <v>20</v>
      </c>
      <c r="K651" s="45">
        <f t="shared" si="311"/>
        <v>20</v>
      </c>
      <c r="L651" s="45">
        <f t="shared" si="311"/>
        <v>0</v>
      </c>
    </row>
    <row r="652" spans="1:12" ht="15.75">
      <c r="A652" s="155" t="s">
        <v>208</v>
      </c>
      <c r="B652" s="41"/>
      <c r="C652" s="42" t="s">
        <v>156</v>
      </c>
      <c r="D652" s="86" t="s">
        <v>122</v>
      </c>
      <c r="E652" s="87" t="s">
        <v>218</v>
      </c>
      <c r="F652" s="88" t="s">
        <v>209</v>
      </c>
      <c r="G652" s="97">
        <v>20</v>
      </c>
      <c r="H652" s="97">
        <v>20</v>
      </c>
      <c r="I652" s="45">
        <f>G652-H652</f>
        <v>0</v>
      </c>
      <c r="J652" s="97">
        <v>20</v>
      </c>
      <c r="K652" s="97">
        <v>20</v>
      </c>
      <c r="L652" s="45">
        <f>J652-K652</f>
        <v>0</v>
      </c>
    </row>
    <row r="653" spans="1:12" ht="15.75">
      <c r="A653" s="156" t="s">
        <v>108</v>
      </c>
      <c r="B653" s="51"/>
      <c r="C653" s="42" t="s">
        <v>156</v>
      </c>
      <c r="D653" s="42" t="s">
        <v>122</v>
      </c>
      <c r="E653" s="89" t="s">
        <v>20</v>
      </c>
      <c r="F653" s="50"/>
      <c r="G653" s="54">
        <f aca="true" t="shared" si="312" ref="G653:L654">G654</f>
        <v>526</v>
      </c>
      <c r="H653" s="54">
        <f t="shared" si="312"/>
        <v>526</v>
      </c>
      <c r="I653" s="54">
        <f t="shared" si="312"/>
        <v>0</v>
      </c>
      <c r="J653" s="54">
        <f t="shared" si="312"/>
        <v>526</v>
      </c>
      <c r="K653" s="54">
        <f t="shared" si="312"/>
        <v>526</v>
      </c>
      <c r="L653" s="54">
        <f t="shared" si="312"/>
        <v>0</v>
      </c>
    </row>
    <row r="654" spans="1:12" ht="31.5">
      <c r="A654" s="155" t="s">
        <v>225</v>
      </c>
      <c r="B654" s="41"/>
      <c r="C654" s="42" t="s">
        <v>156</v>
      </c>
      <c r="D654" s="42" t="s">
        <v>122</v>
      </c>
      <c r="E654" s="43" t="s">
        <v>20</v>
      </c>
      <c r="F654" s="44" t="s">
        <v>188</v>
      </c>
      <c r="G654" s="45">
        <f t="shared" si="312"/>
        <v>526</v>
      </c>
      <c r="H654" s="45">
        <f t="shared" si="312"/>
        <v>526</v>
      </c>
      <c r="I654" s="45">
        <f t="shared" si="312"/>
        <v>0</v>
      </c>
      <c r="J654" s="45">
        <f t="shared" si="312"/>
        <v>526</v>
      </c>
      <c r="K654" s="45">
        <f t="shared" si="312"/>
        <v>526</v>
      </c>
      <c r="L654" s="45">
        <f t="shared" si="312"/>
        <v>0</v>
      </c>
    </row>
    <row r="655" spans="1:12" ht="31.5">
      <c r="A655" s="184" t="s">
        <v>189</v>
      </c>
      <c r="B655" s="41"/>
      <c r="C655" s="42" t="s">
        <v>156</v>
      </c>
      <c r="D655" s="42" t="s">
        <v>122</v>
      </c>
      <c r="E655" s="43" t="s">
        <v>20</v>
      </c>
      <c r="F655" s="44" t="s">
        <v>187</v>
      </c>
      <c r="G655" s="45">
        <v>526</v>
      </c>
      <c r="H655" s="45">
        <v>526</v>
      </c>
      <c r="I655" s="45">
        <f>G655-H655</f>
        <v>0</v>
      </c>
      <c r="J655" s="45">
        <v>526</v>
      </c>
      <c r="K655" s="45">
        <v>526</v>
      </c>
      <c r="L655" s="45">
        <f>J655-K655</f>
        <v>0</v>
      </c>
    </row>
    <row r="656" spans="1:12" ht="15.75">
      <c r="A656" s="152" t="s">
        <v>169</v>
      </c>
      <c r="B656" s="46"/>
      <c r="C656" s="37" t="s">
        <v>170</v>
      </c>
      <c r="D656" s="42"/>
      <c r="E656" s="43"/>
      <c r="F656" s="44"/>
      <c r="G656" s="40">
        <f aca="true" t="shared" si="313" ref="G656:L657">G657</f>
        <v>896</v>
      </c>
      <c r="H656" s="40">
        <f t="shared" si="313"/>
        <v>896</v>
      </c>
      <c r="I656" s="40">
        <f t="shared" si="313"/>
        <v>0</v>
      </c>
      <c r="J656" s="40">
        <f t="shared" si="313"/>
        <v>896</v>
      </c>
      <c r="K656" s="40">
        <f t="shared" si="313"/>
        <v>896</v>
      </c>
      <c r="L656" s="40">
        <f t="shared" si="313"/>
        <v>0</v>
      </c>
    </row>
    <row r="657" spans="1:12" ht="15.75">
      <c r="A657" s="161" t="s">
        <v>134</v>
      </c>
      <c r="B657" s="49"/>
      <c r="C657" s="37" t="s">
        <v>170</v>
      </c>
      <c r="D657" s="37" t="s">
        <v>164</v>
      </c>
      <c r="E657" s="43"/>
      <c r="F657" s="50"/>
      <c r="G657" s="40">
        <f t="shared" si="313"/>
        <v>896</v>
      </c>
      <c r="H657" s="40">
        <f t="shared" si="313"/>
        <v>896</v>
      </c>
      <c r="I657" s="40">
        <f t="shared" si="313"/>
        <v>0</v>
      </c>
      <c r="J657" s="40">
        <f t="shared" si="313"/>
        <v>896</v>
      </c>
      <c r="K657" s="40">
        <f t="shared" si="313"/>
        <v>896</v>
      </c>
      <c r="L657" s="40">
        <f t="shared" si="313"/>
        <v>0</v>
      </c>
    </row>
    <row r="658" spans="1:12" ht="31.5">
      <c r="A658" s="161" t="s">
        <v>414</v>
      </c>
      <c r="B658" s="51"/>
      <c r="C658" s="37" t="s">
        <v>170</v>
      </c>
      <c r="D658" s="37" t="s">
        <v>164</v>
      </c>
      <c r="E658" s="38" t="s">
        <v>19</v>
      </c>
      <c r="F658" s="52"/>
      <c r="G658" s="53">
        <f aca="true" t="shared" si="314" ref="G658:L658">G661</f>
        <v>896</v>
      </c>
      <c r="H658" s="53">
        <f>H661</f>
        <v>896</v>
      </c>
      <c r="I658" s="53">
        <f t="shared" si="314"/>
        <v>0</v>
      </c>
      <c r="J658" s="53">
        <f t="shared" si="314"/>
        <v>896</v>
      </c>
      <c r="K658" s="53">
        <f>K661</f>
        <v>896</v>
      </c>
      <c r="L658" s="53">
        <f t="shared" si="314"/>
        <v>0</v>
      </c>
    </row>
    <row r="659" spans="1:12" ht="15.75">
      <c r="A659" s="156" t="s">
        <v>109</v>
      </c>
      <c r="B659" s="46"/>
      <c r="C659" s="42" t="s">
        <v>170</v>
      </c>
      <c r="D659" s="42" t="s">
        <v>164</v>
      </c>
      <c r="E659" s="43" t="s">
        <v>21</v>
      </c>
      <c r="F659" s="44"/>
      <c r="G659" s="45">
        <f aca="true" t="shared" si="315" ref="G659:L660">G660</f>
        <v>896</v>
      </c>
      <c r="H659" s="45">
        <f t="shared" si="315"/>
        <v>896</v>
      </c>
      <c r="I659" s="45">
        <f t="shared" si="315"/>
        <v>0</v>
      </c>
      <c r="J659" s="45">
        <f t="shared" si="315"/>
        <v>896</v>
      </c>
      <c r="K659" s="45">
        <f t="shared" si="315"/>
        <v>896</v>
      </c>
      <c r="L659" s="45">
        <f t="shared" si="315"/>
        <v>0</v>
      </c>
    </row>
    <row r="660" spans="1:12" ht="31.5">
      <c r="A660" s="155" t="s">
        <v>225</v>
      </c>
      <c r="B660" s="41"/>
      <c r="C660" s="42" t="s">
        <v>170</v>
      </c>
      <c r="D660" s="42" t="s">
        <v>164</v>
      </c>
      <c r="E660" s="43" t="s">
        <v>21</v>
      </c>
      <c r="F660" s="44" t="s">
        <v>188</v>
      </c>
      <c r="G660" s="45">
        <f t="shared" si="315"/>
        <v>896</v>
      </c>
      <c r="H660" s="45">
        <f t="shared" si="315"/>
        <v>896</v>
      </c>
      <c r="I660" s="45">
        <f t="shared" si="315"/>
        <v>0</v>
      </c>
      <c r="J660" s="45">
        <f t="shared" si="315"/>
        <v>896</v>
      </c>
      <c r="K660" s="45">
        <f t="shared" si="315"/>
        <v>896</v>
      </c>
      <c r="L660" s="45">
        <f t="shared" si="315"/>
        <v>0</v>
      </c>
    </row>
    <row r="661" spans="1:12" ht="31.5">
      <c r="A661" s="184" t="s">
        <v>189</v>
      </c>
      <c r="B661" s="41"/>
      <c r="C661" s="42" t="s">
        <v>170</v>
      </c>
      <c r="D661" s="42" t="s">
        <v>164</v>
      </c>
      <c r="E661" s="43" t="s">
        <v>21</v>
      </c>
      <c r="F661" s="44" t="s">
        <v>187</v>
      </c>
      <c r="G661" s="45">
        <v>896</v>
      </c>
      <c r="H661" s="45">
        <v>896</v>
      </c>
      <c r="I661" s="45">
        <f>G661-H661</f>
        <v>0</v>
      </c>
      <c r="J661" s="45">
        <v>896</v>
      </c>
      <c r="K661" s="45">
        <v>896</v>
      </c>
      <c r="L661" s="45">
        <f>J661-K661</f>
        <v>0</v>
      </c>
    </row>
    <row r="662" spans="1:12" ht="15.75">
      <c r="A662" s="152" t="s">
        <v>143</v>
      </c>
      <c r="B662" s="46"/>
      <c r="C662" s="37" t="s">
        <v>172</v>
      </c>
      <c r="D662" s="37"/>
      <c r="E662" s="47" t="s">
        <v>175</v>
      </c>
      <c r="F662" s="48" t="s">
        <v>175</v>
      </c>
      <c r="G662" s="40">
        <f aca="true" t="shared" si="316" ref="G662:L662">G663</f>
        <v>19529</v>
      </c>
      <c r="H662" s="40">
        <f t="shared" si="316"/>
        <v>19529</v>
      </c>
      <c r="I662" s="40">
        <f t="shared" si="316"/>
        <v>0</v>
      </c>
      <c r="J662" s="40">
        <f t="shared" si="316"/>
        <v>3763.9</v>
      </c>
      <c r="K662" s="40">
        <f t="shared" si="316"/>
        <v>3763.9</v>
      </c>
      <c r="L662" s="40">
        <f t="shared" si="316"/>
        <v>0</v>
      </c>
    </row>
    <row r="663" spans="1:12" ht="15.75">
      <c r="A663" s="141" t="s">
        <v>207</v>
      </c>
      <c r="B663" s="49"/>
      <c r="C663" s="37" t="s">
        <v>172</v>
      </c>
      <c r="D663" s="37" t="s">
        <v>156</v>
      </c>
      <c r="E663" s="38"/>
      <c r="F663" s="39"/>
      <c r="G663" s="40">
        <f aca="true" t="shared" si="317" ref="G663:L663">G664+G671</f>
        <v>19529</v>
      </c>
      <c r="H663" s="40">
        <f>H664+H671</f>
        <v>19529</v>
      </c>
      <c r="I663" s="40">
        <f t="shared" si="317"/>
        <v>0</v>
      </c>
      <c r="J663" s="40">
        <f t="shared" si="317"/>
        <v>3763.9</v>
      </c>
      <c r="K663" s="40">
        <f>K664+K671</f>
        <v>3763.9</v>
      </c>
      <c r="L663" s="40">
        <f t="shared" si="317"/>
        <v>0</v>
      </c>
    </row>
    <row r="664" spans="1:12" ht="31.5">
      <c r="A664" s="161" t="s">
        <v>414</v>
      </c>
      <c r="B664" s="36"/>
      <c r="C664" s="37" t="s">
        <v>172</v>
      </c>
      <c r="D664" s="37" t="s">
        <v>156</v>
      </c>
      <c r="E664" s="38" t="s">
        <v>19</v>
      </c>
      <c r="F664" s="39"/>
      <c r="G664" s="40">
        <f aca="true" t="shared" si="318" ref="G664:L664">G665+G668</f>
        <v>3550.8</v>
      </c>
      <c r="H664" s="40">
        <f>H665+H668</f>
        <v>3550.8</v>
      </c>
      <c r="I664" s="40">
        <f t="shared" si="318"/>
        <v>0</v>
      </c>
      <c r="J664" s="40">
        <f t="shared" si="318"/>
        <v>3763.9</v>
      </c>
      <c r="K664" s="40">
        <f>K665+K668</f>
        <v>3763.9</v>
      </c>
      <c r="L664" s="40">
        <f t="shared" si="318"/>
        <v>0</v>
      </c>
    </row>
    <row r="665" spans="1:12" ht="15.75">
      <c r="A665" s="153" t="s">
        <v>532</v>
      </c>
      <c r="B665" s="41"/>
      <c r="C665" s="42" t="s">
        <v>172</v>
      </c>
      <c r="D665" s="42" t="s">
        <v>156</v>
      </c>
      <c r="E665" s="43" t="s">
        <v>533</v>
      </c>
      <c r="F665" s="44"/>
      <c r="G665" s="45">
        <f aca="true" t="shared" si="319" ref="G665:L666">G666</f>
        <v>100</v>
      </c>
      <c r="H665" s="45">
        <f t="shared" si="319"/>
        <v>100</v>
      </c>
      <c r="I665" s="45">
        <f t="shared" si="319"/>
        <v>0</v>
      </c>
      <c r="J665" s="45">
        <f t="shared" si="319"/>
        <v>100</v>
      </c>
      <c r="K665" s="45">
        <f t="shared" si="319"/>
        <v>100</v>
      </c>
      <c r="L665" s="45">
        <f t="shared" si="319"/>
        <v>0</v>
      </c>
    </row>
    <row r="666" spans="1:12" ht="31.5">
      <c r="A666" s="155" t="s">
        <v>225</v>
      </c>
      <c r="B666" s="41"/>
      <c r="C666" s="42" t="s">
        <v>172</v>
      </c>
      <c r="D666" s="42" t="s">
        <v>156</v>
      </c>
      <c r="E666" s="43" t="s">
        <v>533</v>
      </c>
      <c r="F666" s="44" t="s">
        <v>188</v>
      </c>
      <c r="G666" s="45">
        <f t="shared" si="319"/>
        <v>100</v>
      </c>
      <c r="H666" s="45">
        <f t="shared" si="319"/>
        <v>100</v>
      </c>
      <c r="I666" s="45">
        <f t="shared" si="319"/>
        <v>0</v>
      </c>
      <c r="J666" s="45">
        <f t="shared" si="319"/>
        <v>100</v>
      </c>
      <c r="K666" s="45">
        <f t="shared" si="319"/>
        <v>100</v>
      </c>
      <c r="L666" s="45">
        <f t="shared" si="319"/>
        <v>0</v>
      </c>
    </row>
    <row r="667" spans="1:12" ht="31.5">
      <c r="A667" s="184" t="s">
        <v>189</v>
      </c>
      <c r="B667" s="41"/>
      <c r="C667" s="42" t="s">
        <v>172</v>
      </c>
      <c r="D667" s="42" t="s">
        <v>156</v>
      </c>
      <c r="E667" s="43" t="s">
        <v>533</v>
      </c>
      <c r="F667" s="44" t="s">
        <v>187</v>
      </c>
      <c r="G667" s="45">
        <v>100</v>
      </c>
      <c r="H667" s="45">
        <v>100</v>
      </c>
      <c r="I667" s="45">
        <f>G667-H667</f>
        <v>0</v>
      </c>
      <c r="J667" s="45">
        <v>100</v>
      </c>
      <c r="K667" s="45">
        <v>100</v>
      </c>
      <c r="L667" s="45">
        <f>J667-K667</f>
        <v>0</v>
      </c>
    </row>
    <row r="668" spans="1:12" ht="15.75">
      <c r="A668" s="153" t="s">
        <v>415</v>
      </c>
      <c r="B668" s="41"/>
      <c r="C668" s="42" t="s">
        <v>172</v>
      </c>
      <c r="D668" s="42" t="s">
        <v>156</v>
      </c>
      <c r="E668" s="43" t="s">
        <v>9</v>
      </c>
      <c r="F668" s="44"/>
      <c r="G668" s="45">
        <f aca="true" t="shared" si="320" ref="G668:L669">G669</f>
        <v>3450.8</v>
      </c>
      <c r="H668" s="45">
        <f t="shared" si="320"/>
        <v>3450.8</v>
      </c>
      <c r="I668" s="45">
        <f t="shared" si="320"/>
        <v>0</v>
      </c>
      <c r="J668" s="45">
        <f t="shared" si="320"/>
        <v>3663.9</v>
      </c>
      <c r="K668" s="45">
        <f t="shared" si="320"/>
        <v>3663.9</v>
      </c>
      <c r="L668" s="45">
        <f t="shared" si="320"/>
        <v>0</v>
      </c>
    </row>
    <row r="669" spans="1:12" ht="31.5">
      <c r="A669" s="155" t="s">
        <v>225</v>
      </c>
      <c r="B669" s="41"/>
      <c r="C669" s="42" t="s">
        <v>172</v>
      </c>
      <c r="D669" s="42" t="s">
        <v>156</v>
      </c>
      <c r="E669" s="43" t="s">
        <v>9</v>
      </c>
      <c r="F669" s="44" t="s">
        <v>188</v>
      </c>
      <c r="G669" s="45">
        <f t="shared" si="320"/>
        <v>3450.8</v>
      </c>
      <c r="H669" s="45">
        <f t="shared" si="320"/>
        <v>3450.8</v>
      </c>
      <c r="I669" s="45">
        <f t="shared" si="320"/>
        <v>0</v>
      </c>
      <c r="J669" s="45">
        <f t="shared" si="320"/>
        <v>3663.9</v>
      </c>
      <c r="K669" s="45">
        <f t="shared" si="320"/>
        <v>3663.9</v>
      </c>
      <c r="L669" s="45">
        <f t="shared" si="320"/>
        <v>0</v>
      </c>
    </row>
    <row r="670" spans="1:12" ht="31.5">
      <c r="A670" s="184" t="s">
        <v>189</v>
      </c>
      <c r="B670" s="41"/>
      <c r="C670" s="42" t="s">
        <v>172</v>
      </c>
      <c r="D670" s="42" t="s">
        <v>156</v>
      </c>
      <c r="E670" s="43" t="s">
        <v>9</v>
      </c>
      <c r="F670" s="44" t="s">
        <v>187</v>
      </c>
      <c r="G670" s="45">
        <v>3450.8</v>
      </c>
      <c r="H670" s="45">
        <v>3450.8</v>
      </c>
      <c r="I670" s="45">
        <f>G670-H670</f>
        <v>0</v>
      </c>
      <c r="J670" s="45">
        <v>3663.9</v>
      </c>
      <c r="K670" s="45">
        <v>3663.9</v>
      </c>
      <c r="L670" s="45">
        <f>J670-K670</f>
        <v>0</v>
      </c>
    </row>
    <row r="671" spans="1:12" ht="31.5">
      <c r="A671" s="141" t="s">
        <v>303</v>
      </c>
      <c r="B671" s="55"/>
      <c r="C671" s="37" t="s">
        <v>172</v>
      </c>
      <c r="D671" s="37" t="s">
        <v>156</v>
      </c>
      <c r="E671" s="38" t="s">
        <v>302</v>
      </c>
      <c r="F671" s="39"/>
      <c r="G671" s="40">
        <f aca="true" t="shared" si="321" ref="G671:L671">G672+G675</f>
        <v>15978.199999999999</v>
      </c>
      <c r="H671" s="40">
        <f>H672+H675</f>
        <v>15978.199999999999</v>
      </c>
      <c r="I671" s="40">
        <f t="shared" si="321"/>
        <v>0</v>
      </c>
      <c r="J671" s="40">
        <f t="shared" si="321"/>
        <v>0</v>
      </c>
      <c r="K671" s="40">
        <f>K672+K675</f>
        <v>0</v>
      </c>
      <c r="L671" s="40">
        <f t="shared" si="321"/>
        <v>0</v>
      </c>
    </row>
    <row r="672" spans="1:12" ht="78.75">
      <c r="A672" s="139" t="s">
        <v>353</v>
      </c>
      <c r="B672" s="55"/>
      <c r="C672" s="42" t="s">
        <v>172</v>
      </c>
      <c r="D672" s="42" t="s">
        <v>156</v>
      </c>
      <c r="E672" s="43" t="s">
        <v>304</v>
      </c>
      <c r="F672" s="39"/>
      <c r="G672" s="45">
        <f aca="true" t="shared" si="322" ref="G672:L673">G673</f>
        <v>15674.3</v>
      </c>
      <c r="H672" s="45">
        <f t="shared" si="322"/>
        <v>15674.3</v>
      </c>
      <c r="I672" s="45">
        <f t="shared" si="322"/>
        <v>0</v>
      </c>
      <c r="J672" s="45">
        <f t="shared" si="322"/>
        <v>0</v>
      </c>
      <c r="K672" s="45">
        <f t="shared" si="322"/>
        <v>0</v>
      </c>
      <c r="L672" s="45">
        <f t="shared" si="322"/>
        <v>0</v>
      </c>
    </row>
    <row r="673" spans="1:12" ht="15.75">
      <c r="A673" s="156" t="s">
        <v>90</v>
      </c>
      <c r="B673" s="56"/>
      <c r="C673" s="42" t="s">
        <v>172</v>
      </c>
      <c r="D673" s="42" t="s">
        <v>156</v>
      </c>
      <c r="E673" s="43" t="s">
        <v>304</v>
      </c>
      <c r="F673" s="44" t="s">
        <v>87</v>
      </c>
      <c r="G673" s="45">
        <f t="shared" si="322"/>
        <v>15674.3</v>
      </c>
      <c r="H673" s="45">
        <f t="shared" si="322"/>
        <v>15674.3</v>
      </c>
      <c r="I673" s="45">
        <f t="shared" si="322"/>
        <v>0</v>
      </c>
      <c r="J673" s="45">
        <f t="shared" si="322"/>
        <v>0</v>
      </c>
      <c r="K673" s="45">
        <f t="shared" si="322"/>
        <v>0</v>
      </c>
      <c r="L673" s="45">
        <f t="shared" si="322"/>
        <v>0</v>
      </c>
    </row>
    <row r="674" spans="1:12" ht="15.75">
      <c r="A674" s="175" t="s">
        <v>208</v>
      </c>
      <c r="B674" s="56"/>
      <c r="C674" s="42" t="s">
        <v>172</v>
      </c>
      <c r="D674" s="42" t="s">
        <v>156</v>
      </c>
      <c r="E674" s="43" t="s">
        <v>304</v>
      </c>
      <c r="F674" s="44" t="s">
        <v>209</v>
      </c>
      <c r="G674" s="57">
        <v>15674.3</v>
      </c>
      <c r="H674" s="57">
        <v>15674.3</v>
      </c>
      <c r="I674" s="45">
        <f>G674-H674</f>
        <v>0</v>
      </c>
      <c r="J674" s="57">
        <v>0</v>
      </c>
      <c r="K674" s="57">
        <v>0</v>
      </c>
      <c r="L674" s="57">
        <v>0</v>
      </c>
    </row>
    <row r="675" spans="1:12" ht="63">
      <c r="A675" s="139" t="s">
        <v>354</v>
      </c>
      <c r="B675" s="55"/>
      <c r="C675" s="42" t="s">
        <v>172</v>
      </c>
      <c r="D675" s="42" t="s">
        <v>156</v>
      </c>
      <c r="E675" s="43" t="s">
        <v>305</v>
      </c>
      <c r="F675" s="39"/>
      <c r="G675" s="45">
        <f aca="true" t="shared" si="323" ref="G675:L676">G676</f>
        <v>303.9</v>
      </c>
      <c r="H675" s="45">
        <f t="shared" si="323"/>
        <v>303.9</v>
      </c>
      <c r="I675" s="45">
        <f t="shared" si="323"/>
        <v>0</v>
      </c>
      <c r="J675" s="45">
        <f t="shared" si="323"/>
        <v>0</v>
      </c>
      <c r="K675" s="45">
        <f t="shared" si="323"/>
        <v>0</v>
      </c>
      <c r="L675" s="45">
        <f t="shared" si="323"/>
        <v>0</v>
      </c>
    </row>
    <row r="676" spans="1:12" ht="15.75">
      <c r="A676" s="156" t="s">
        <v>90</v>
      </c>
      <c r="B676" s="56"/>
      <c r="C676" s="42" t="s">
        <v>172</v>
      </c>
      <c r="D676" s="42" t="s">
        <v>156</v>
      </c>
      <c r="E676" s="43" t="s">
        <v>305</v>
      </c>
      <c r="F676" s="44" t="s">
        <v>87</v>
      </c>
      <c r="G676" s="45">
        <f t="shared" si="323"/>
        <v>303.9</v>
      </c>
      <c r="H676" s="45">
        <f t="shared" si="323"/>
        <v>303.9</v>
      </c>
      <c r="I676" s="45">
        <f t="shared" si="323"/>
        <v>0</v>
      </c>
      <c r="J676" s="45">
        <f t="shared" si="323"/>
        <v>0</v>
      </c>
      <c r="K676" s="45">
        <f t="shared" si="323"/>
        <v>0</v>
      </c>
      <c r="L676" s="45">
        <f t="shared" si="323"/>
        <v>0</v>
      </c>
    </row>
    <row r="677" spans="1:12" ht="15.75">
      <c r="A677" s="175" t="s">
        <v>208</v>
      </c>
      <c r="B677" s="56"/>
      <c r="C677" s="42" t="s">
        <v>172</v>
      </c>
      <c r="D677" s="42" t="s">
        <v>156</v>
      </c>
      <c r="E677" s="43" t="s">
        <v>305</v>
      </c>
      <c r="F677" s="44" t="s">
        <v>209</v>
      </c>
      <c r="G677" s="57">
        <v>303.9</v>
      </c>
      <c r="H677" s="57">
        <v>303.9</v>
      </c>
      <c r="I677" s="45">
        <f>G677-H677</f>
        <v>0</v>
      </c>
      <c r="J677" s="57">
        <v>0</v>
      </c>
      <c r="K677" s="57">
        <v>0</v>
      </c>
      <c r="L677" s="57">
        <v>0</v>
      </c>
    </row>
    <row r="678" spans="1:12" ht="15.75">
      <c r="A678" s="152" t="s">
        <v>154</v>
      </c>
      <c r="B678" s="46"/>
      <c r="C678" s="37" t="s">
        <v>127</v>
      </c>
      <c r="D678" s="37"/>
      <c r="E678" s="47" t="s">
        <v>175</v>
      </c>
      <c r="F678" s="48" t="s">
        <v>175</v>
      </c>
      <c r="G678" s="40">
        <f aca="true" t="shared" si="324" ref="G678:L685">G679</f>
        <v>5543.9</v>
      </c>
      <c r="H678" s="40">
        <f t="shared" si="324"/>
        <v>5543.9</v>
      </c>
      <c r="I678" s="40">
        <f t="shared" si="324"/>
        <v>0</v>
      </c>
      <c r="J678" s="40">
        <f t="shared" si="324"/>
        <v>5543.755999999999</v>
      </c>
      <c r="K678" s="40">
        <f t="shared" si="324"/>
        <v>5543.755999999999</v>
      </c>
      <c r="L678" s="40">
        <f t="shared" si="324"/>
        <v>0</v>
      </c>
    </row>
    <row r="679" spans="1:12" ht="15.75">
      <c r="A679" s="141" t="s">
        <v>158</v>
      </c>
      <c r="B679" s="49"/>
      <c r="C679" s="37" t="s">
        <v>127</v>
      </c>
      <c r="D679" s="37" t="s">
        <v>170</v>
      </c>
      <c r="E679" s="38"/>
      <c r="F679" s="39"/>
      <c r="G679" s="40">
        <f t="shared" si="324"/>
        <v>5543.9</v>
      </c>
      <c r="H679" s="40">
        <f t="shared" si="324"/>
        <v>5543.9</v>
      </c>
      <c r="I679" s="40">
        <f t="shared" si="324"/>
        <v>0</v>
      </c>
      <c r="J679" s="40">
        <f t="shared" si="324"/>
        <v>5543.755999999999</v>
      </c>
      <c r="K679" s="40">
        <f t="shared" si="324"/>
        <v>5543.755999999999</v>
      </c>
      <c r="L679" s="40">
        <f t="shared" si="324"/>
        <v>0</v>
      </c>
    </row>
    <row r="680" spans="1:12" ht="31.5">
      <c r="A680" s="161" t="s">
        <v>414</v>
      </c>
      <c r="B680" s="36"/>
      <c r="C680" s="37" t="s">
        <v>127</v>
      </c>
      <c r="D680" s="37" t="s">
        <v>170</v>
      </c>
      <c r="E680" s="38" t="s">
        <v>19</v>
      </c>
      <c r="F680" s="39"/>
      <c r="G680" s="40">
        <f aca="true" t="shared" si="325" ref="G680:L680">G681+G684</f>
        <v>5543.9</v>
      </c>
      <c r="H680" s="40">
        <f>H681+H684</f>
        <v>5543.9</v>
      </c>
      <c r="I680" s="40">
        <f t="shared" si="325"/>
        <v>0</v>
      </c>
      <c r="J680" s="40">
        <f t="shared" si="325"/>
        <v>5543.755999999999</v>
      </c>
      <c r="K680" s="40">
        <f>K681+K684</f>
        <v>5543.755999999999</v>
      </c>
      <c r="L680" s="40">
        <f t="shared" si="325"/>
        <v>0</v>
      </c>
    </row>
    <row r="681" spans="1:12" ht="47.25">
      <c r="A681" s="153" t="s">
        <v>391</v>
      </c>
      <c r="B681" s="41"/>
      <c r="C681" s="42" t="s">
        <v>127</v>
      </c>
      <c r="D681" s="42" t="s">
        <v>170</v>
      </c>
      <c r="E681" s="43" t="s">
        <v>392</v>
      </c>
      <c r="F681" s="44"/>
      <c r="G681" s="45">
        <f t="shared" si="324"/>
        <v>2447.2999999999997</v>
      </c>
      <c r="H681" s="45">
        <f t="shared" si="324"/>
        <v>2447.2999999999997</v>
      </c>
      <c r="I681" s="45">
        <f t="shared" si="324"/>
        <v>0</v>
      </c>
      <c r="J681" s="45">
        <f t="shared" si="324"/>
        <v>2442.656</v>
      </c>
      <c r="K681" s="45">
        <f t="shared" si="324"/>
        <v>2442.656</v>
      </c>
      <c r="L681" s="45">
        <f t="shared" si="324"/>
        <v>0</v>
      </c>
    </row>
    <row r="682" spans="1:12" ht="15.75">
      <c r="A682" s="163" t="s">
        <v>226</v>
      </c>
      <c r="B682" s="41"/>
      <c r="C682" s="42" t="s">
        <v>127</v>
      </c>
      <c r="D682" s="42" t="s">
        <v>170</v>
      </c>
      <c r="E682" s="43" t="s">
        <v>392</v>
      </c>
      <c r="F682" s="44" t="s">
        <v>199</v>
      </c>
      <c r="G682" s="45">
        <f t="shared" si="324"/>
        <v>2447.2999999999997</v>
      </c>
      <c r="H682" s="45">
        <f t="shared" si="324"/>
        <v>2447.2999999999997</v>
      </c>
      <c r="I682" s="45">
        <f t="shared" si="324"/>
        <v>0</v>
      </c>
      <c r="J682" s="45">
        <f t="shared" si="324"/>
        <v>2442.656</v>
      </c>
      <c r="K682" s="45">
        <f t="shared" si="324"/>
        <v>2442.656</v>
      </c>
      <c r="L682" s="45">
        <f t="shared" si="324"/>
        <v>0</v>
      </c>
    </row>
    <row r="683" spans="1:12" ht="15.75">
      <c r="A683" s="175" t="s">
        <v>179</v>
      </c>
      <c r="B683" s="41"/>
      <c r="C683" s="42" t="s">
        <v>127</v>
      </c>
      <c r="D683" s="42" t="s">
        <v>170</v>
      </c>
      <c r="E683" s="43" t="s">
        <v>392</v>
      </c>
      <c r="F683" s="44" t="s">
        <v>200</v>
      </c>
      <c r="G683" s="45">
        <f>2451.2-3.9</f>
        <v>2447.2999999999997</v>
      </c>
      <c r="H683" s="45">
        <f>2451.2-3.9</f>
        <v>2447.2999999999997</v>
      </c>
      <c r="I683" s="45">
        <f>G683-H683</f>
        <v>0</v>
      </c>
      <c r="J683" s="45">
        <f>2451.156-8.5</f>
        <v>2442.656</v>
      </c>
      <c r="K683" s="45">
        <f>2451.156-8.5</f>
        <v>2442.656</v>
      </c>
      <c r="L683" s="45">
        <f>J683-K683</f>
        <v>0</v>
      </c>
    </row>
    <row r="684" spans="1:12" ht="47.25">
      <c r="A684" s="153" t="s">
        <v>393</v>
      </c>
      <c r="B684" s="41"/>
      <c r="C684" s="42" t="s">
        <v>127</v>
      </c>
      <c r="D684" s="42" t="s">
        <v>170</v>
      </c>
      <c r="E684" s="43" t="s">
        <v>394</v>
      </c>
      <c r="F684" s="44"/>
      <c r="G684" s="45">
        <f t="shared" si="324"/>
        <v>3096.6</v>
      </c>
      <c r="H684" s="45">
        <f t="shared" si="324"/>
        <v>3096.6</v>
      </c>
      <c r="I684" s="45">
        <f t="shared" si="324"/>
        <v>0</v>
      </c>
      <c r="J684" s="45">
        <f t="shared" si="324"/>
        <v>3101.1</v>
      </c>
      <c r="K684" s="45">
        <f t="shared" si="324"/>
        <v>3101.1</v>
      </c>
      <c r="L684" s="45">
        <f t="shared" si="324"/>
        <v>0</v>
      </c>
    </row>
    <row r="685" spans="1:12" ht="15.75">
      <c r="A685" s="163" t="s">
        <v>226</v>
      </c>
      <c r="B685" s="41"/>
      <c r="C685" s="42" t="s">
        <v>127</v>
      </c>
      <c r="D685" s="42" t="s">
        <v>170</v>
      </c>
      <c r="E685" s="43" t="s">
        <v>394</v>
      </c>
      <c r="F685" s="44" t="s">
        <v>199</v>
      </c>
      <c r="G685" s="45">
        <f t="shared" si="324"/>
        <v>3096.6</v>
      </c>
      <c r="H685" s="45">
        <f t="shared" si="324"/>
        <v>3096.6</v>
      </c>
      <c r="I685" s="45">
        <f t="shared" si="324"/>
        <v>0</v>
      </c>
      <c r="J685" s="45">
        <f t="shared" si="324"/>
        <v>3101.1</v>
      </c>
      <c r="K685" s="45">
        <f t="shared" si="324"/>
        <v>3101.1</v>
      </c>
      <c r="L685" s="45">
        <f t="shared" si="324"/>
        <v>0</v>
      </c>
    </row>
    <row r="686" spans="1:12" ht="15.75">
      <c r="A686" s="175" t="s">
        <v>179</v>
      </c>
      <c r="B686" s="41"/>
      <c r="C686" s="42" t="s">
        <v>127</v>
      </c>
      <c r="D686" s="42" t="s">
        <v>170</v>
      </c>
      <c r="E686" s="43" t="s">
        <v>394</v>
      </c>
      <c r="F686" s="44" t="s">
        <v>200</v>
      </c>
      <c r="G686" s="45">
        <f>3137.7-41.1</f>
        <v>3096.6</v>
      </c>
      <c r="H686" s="45">
        <f>3137.7-41.1</f>
        <v>3096.6</v>
      </c>
      <c r="I686" s="45">
        <f>G686-H686</f>
        <v>0</v>
      </c>
      <c r="J686" s="45">
        <f>3137.7-36.6</f>
        <v>3101.1</v>
      </c>
      <c r="K686" s="45">
        <f>3137.7-36.6</f>
        <v>3101.1</v>
      </c>
      <c r="L686" s="45">
        <f>J686-K686</f>
        <v>0</v>
      </c>
    </row>
    <row r="687" spans="1:12" ht="31.5">
      <c r="A687" s="195" t="s">
        <v>454</v>
      </c>
      <c r="B687" s="196" t="s">
        <v>206</v>
      </c>
      <c r="C687" s="201"/>
      <c r="D687" s="201"/>
      <c r="E687" s="202"/>
      <c r="F687" s="201"/>
      <c r="G687" s="200">
        <f aca="true" t="shared" si="326" ref="G687:L689">G688</f>
        <v>3300.4</v>
      </c>
      <c r="H687" s="200">
        <f t="shared" si="326"/>
        <v>3300.4</v>
      </c>
      <c r="I687" s="200">
        <f t="shared" si="326"/>
        <v>0</v>
      </c>
      <c r="J687" s="200">
        <f t="shared" si="326"/>
        <v>3427.1000000000004</v>
      </c>
      <c r="K687" s="200">
        <f t="shared" si="326"/>
        <v>3427.1000000000004</v>
      </c>
      <c r="L687" s="200">
        <f t="shared" si="326"/>
        <v>0</v>
      </c>
    </row>
    <row r="688" spans="1:12" ht="15.75">
      <c r="A688" s="152" t="s">
        <v>131</v>
      </c>
      <c r="B688" s="49"/>
      <c r="C688" s="37" t="s">
        <v>156</v>
      </c>
      <c r="D688" s="42"/>
      <c r="E688" s="43" t="s">
        <v>175</v>
      </c>
      <c r="F688" s="42"/>
      <c r="G688" s="40">
        <f t="shared" si="326"/>
        <v>3300.4</v>
      </c>
      <c r="H688" s="40">
        <f t="shared" si="326"/>
        <v>3300.4</v>
      </c>
      <c r="I688" s="40">
        <f t="shared" si="326"/>
        <v>0</v>
      </c>
      <c r="J688" s="40">
        <f t="shared" si="326"/>
        <v>3427.1000000000004</v>
      </c>
      <c r="K688" s="40">
        <f t="shared" si="326"/>
        <v>3427.1000000000004</v>
      </c>
      <c r="L688" s="40">
        <f t="shared" si="326"/>
        <v>0</v>
      </c>
    </row>
    <row r="689" spans="1:12" ht="31.5">
      <c r="A689" s="161" t="s">
        <v>153</v>
      </c>
      <c r="B689" s="51"/>
      <c r="C689" s="37" t="s">
        <v>156</v>
      </c>
      <c r="D689" s="37" t="s">
        <v>130</v>
      </c>
      <c r="E689" s="38" t="s">
        <v>175</v>
      </c>
      <c r="F689" s="52"/>
      <c r="G689" s="53">
        <f t="shared" si="326"/>
        <v>3300.4</v>
      </c>
      <c r="H689" s="53">
        <f t="shared" si="326"/>
        <v>3300.4</v>
      </c>
      <c r="I689" s="53">
        <f t="shared" si="326"/>
        <v>0</v>
      </c>
      <c r="J689" s="53">
        <f t="shared" si="326"/>
        <v>3427.1000000000004</v>
      </c>
      <c r="K689" s="53">
        <f t="shared" si="326"/>
        <v>3427.1000000000004</v>
      </c>
      <c r="L689" s="53">
        <f t="shared" si="326"/>
        <v>0</v>
      </c>
    </row>
    <row r="690" spans="1:12" ht="31.5">
      <c r="A690" s="161" t="s">
        <v>455</v>
      </c>
      <c r="B690" s="51"/>
      <c r="C690" s="37" t="s">
        <v>156</v>
      </c>
      <c r="D690" s="37" t="s">
        <v>130</v>
      </c>
      <c r="E690" s="38" t="s">
        <v>71</v>
      </c>
      <c r="F690" s="52"/>
      <c r="G690" s="53">
        <f aca="true" t="shared" si="327" ref="G690:L690">G691+G695</f>
        <v>3300.4</v>
      </c>
      <c r="H690" s="53">
        <f>H691+H695</f>
        <v>3300.4</v>
      </c>
      <c r="I690" s="53">
        <f t="shared" si="327"/>
        <v>0</v>
      </c>
      <c r="J690" s="53">
        <f t="shared" si="327"/>
        <v>3427.1000000000004</v>
      </c>
      <c r="K690" s="53">
        <f>K691+K695</f>
        <v>3427.1000000000004</v>
      </c>
      <c r="L690" s="53">
        <f t="shared" si="327"/>
        <v>0</v>
      </c>
    </row>
    <row r="691" spans="1:12" ht="31.5">
      <c r="A691" s="156" t="s">
        <v>584</v>
      </c>
      <c r="B691" s="51"/>
      <c r="C691" s="42" t="s">
        <v>156</v>
      </c>
      <c r="D691" s="42" t="s">
        <v>130</v>
      </c>
      <c r="E691" s="43" t="s">
        <v>72</v>
      </c>
      <c r="F691" s="50"/>
      <c r="G691" s="54">
        <f aca="true" t="shared" si="328" ref="G691:L693">G692</f>
        <v>1875.6</v>
      </c>
      <c r="H691" s="54">
        <f t="shared" si="328"/>
        <v>1875.6</v>
      </c>
      <c r="I691" s="54">
        <f t="shared" si="328"/>
        <v>0</v>
      </c>
      <c r="J691" s="54">
        <f t="shared" si="328"/>
        <v>1950.7</v>
      </c>
      <c r="K691" s="54">
        <f t="shared" si="328"/>
        <v>1950.7</v>
      </c>
      <c r="L691" s="54">
        <f t="shared" si="328"/>
        <v>0</v>
      </c>
    </row>
    <row r="692" spans="1:12" ht="15.75">
      <c r="A692" s="156" t="s">
        <v>102</v>
      </c>
      <c r="B692" s="51"/>
      <c r="C692" s="42" t="s">
        <v>156</v>
      </c>
      <c r="D692" s="42" t="s">
        <v>130</v>
      </c>
      <c r="E692" s="43" t="s">
        <v>73</v>
      </c>
      <c r="F692" s="50"/>
      <c r="G692" s="54">
        <f t="shared" si="328"/>
        <v>1875.6</v>
      </c>
      <c r="H692" s="54">
        <f t="shared" si="328"/>
        <v>1875.6</v>
      </c>
      <c r="I692" s="54">
        <f t="shared" si="328"/>
        <v>0</v>
      </c>
      <c r="J692" s="54">
        <f t="shared" si="328"/>
        <v>1950.7</v>
      </c>
      <c r="K692" s="54">
        <f t="shared" si="328"/>
        <v>1950.7</v>
      </c>
      <c r="L692" s="54">
        <f t="shared" si="328"/>
        <v>0</v>
      </c>
    </row>
    <row r="693" spans="1:12" ht="47.25">
      <c r="A693" s="155" t="s">
        <v>115</v>
      </c>
      <c r="B693" s="51"/>
      <c r="C693" s="42" t="s">
        <v>156</v>
      </c>
      <c r="D693" s="42" t="s">
        <v>130</v>
      </c>
      <c r="E693" s="43" t="s">
        <v>73</v>
      </c>
      <c r="F693" s="44" t="s">
        <v>198</v>
      </c>
      <c r="G693" s="54">
        <f t="shared" si="328"/>
        <v>1875.6</v>
      </c>
      <c r="H693" s="54">
        <f t="shared" si="328"/>
        <v>1875.6</v>
      </c>
      <c r="I693" s="54">
        <f t="shared" si="328"/>
        <v>0</v>
      </c>
      <c r="J693" s="54">
        <f t="shared" si="328"/>
        <v>1950.7</v>
      </c>
      <c r="K693" s="54">
        <f t="shared" si="328"/>
        <v>1950.7</v>
      </c>
      <c r="L693" s="54">
        <f t="shared" si="328"/>
        <v>0</v>
      </c>
    </row>
    <row r="694" spans="1:12" ht="15.75">
      <c r="A694" s="155" t="s">
        <v>193</v>
      </c>
      <c r="B694" s="51"/>
      <c r="C694" s="42" t="s">
        <v>156</v>
      </c>
      <c r="D694" s="42" t="s">
        <v>130</v>
      </c>
      <c r="E694" s="43" t="s">
        <v>73</v>
      </c>
      <c r="F694" s="44" t="s">
        <v>194</v>
      </c>
      <c r="G694" s="45">
        <v>1875.6</v>
      </c>
      <c r="H694" s="45">
        <v>1875.6</v>
      </c>
      <c r="I694" s="45">
        <f>G694-H694</f>
        <v>0</v>
      </c>
      <c r="J694" s="45">
        <v>1950.7</v>
      </c>
      <c r="K694" s="45">
        <v>1950.7</v>
      </c>
      <c r="L694" s="45">
        <f>J694-K694</f>
        <v>0</v>
      </c>
    </row>
    <row r="695" spans="1:12" ht="31.5">
      <c r="A695" s="159" t="s">
        <v>456</v>
      </c>
      <c r="B695" s="51"/>
      <c r="C695" s="42" t="s">
        <v>156</v>
      </c>
      <c r="D695" s="42" t="s">
        <v>130</v>
      </c>
      <c r="E695" s="43" t="s">
        <v>585</v>
      </c>
      <c r="F695" s="44"/>
      <c r="G695" s="45">
        <f aca="true" t="shared" si="329" ref="G695:L695">G696</f>
        <v>1424.8000000000002</v>
      </c>
      <c r="H695" s="45">
        <f t="shared" si="329"/>
        <v>1424.8000000000002</v>
      </c>
      <c r="I695" s="45">
        <f t="shared" si="329"/>
        <v>0</v>
      </c>
      <c r="J695" s="45">
        <f t="shared" si="329"/>
        <v>1476.4</v>
      </c>
      <c r="K695" s="45">
        <f t="shared" si="329"/>
        <v>1476.4</v>
      </c>
      <c r="L695" s="45">
        <f t="shared" si="329"/>
        <v>0</v>
      </c>
    </row>
    <row r="696" spans="1:12" ht="15.75">
      <c r="A696" s="156" t="s">
        <v>102</v>
      </c>
      <c r="B696" s="51"/>
      <c r="C696" s="42" t="s">
        <v>156</v>
      </c>
      <c r="D696" s="42" t="s">
        <v>130</v>
      </c>
      <c r="E696" s="43" t="s">
        <v>586</v>
      </c>
      <c r="F696" s="50"/>
      <c r="G696" s="54">
        <f aca="true" t="shared" si="330" ref="G696:L696">G697+G699</f>
        <v>1424.8000000000002</v>
      </c>
      <c r="H696" s="54">
        <f>H697+H699</f>
        <v>1424.8000000000002</v>
      </c>
      <c r="I696" s="54">
        <f t="shared" si="330"/>
        <v>0</v>
      </c>
      <c r="J696" s="54">
        <f t="shared" si="330"/>
        <v>1476.4</v>
      </c>
      <c r="K696" s="54">
        <f>K697+K699</f>
        <v>1476.4</v>
      </c>
      <c r="L696" s="54">
        <f t="shared" si="330"/>
        <v>0</v>
      </c>
    </row>
    <row r="697" spans="1:12" ht="47.25">
      <c r="A697" s="155" t="s">
        <v>115</v>
      </c>
      <c r="B697" s="51"/>
      <c r="C697" s="42" t="s">
        <v>156</v>
      </c>
      <c r="D697" s="42" t="s">
        <v>130</v>
      </c>
      <c r="E697" s="43" t="s">
        <v>586</v>
      </c>
      <c r="F697" s="44" t="s">
        <v>198</v>
      </c>
      <c r="G697" s="54">
        <f aca="true" t="shared" si="331" ref="G697:L697">G698</f>
        <v>1384.9</v>
      </c>
      <c r="H697" s="54">
        <f t="shared" si="331"/>
        <v>1384.9</v>
      </c>
      <c r="I697" s="54">
        <f t="shared" si="331"/>
        <v>0</v>
      </c>
      <c r="J697" s="54">
        <f t="shared" si="331"/>
        <v>1436.5</v>
      </c>
      <c r="K697" s="54">
        <f t="shared" si="331"/>
        <v>1436.5</v>
      </c>
      <c r="L697" s="54">
        <f t="shared" si="331"/>
        <v>0</v>
      </c>
    </row>
    <row r="698" spans="1:12" ht="15.75">
      <c r="A698" s="155" t="s">
        <v>193</v>
      </c>
      <c r="B698" s="51"/>
      <c r="C698" s="42" t="s">
        <v>156</v>
      </c>
      <c r="D698" s="42" t="s">
        <v>130</v>
      </c>
      <c r="E698" s="43" t="s">
        <v>586</v>
      </c>
      <c r="F698" s="44" t="s">
        <v>194</v>
      </c>
      <c r="G698" s="45">
        <v>1384.9</v>
      </c>
      <c r="H698" s="45">
        <v>1384.9</v>
      </c>
      <c r="I698" s="45">
        <f>G698-H698</f>
        <v>0</v>
      </c>
      <c r="J698" s="45">
        <v>1436.5</v>
      </c>
      <c r="K698" s="45">
        <v>1436.5</v>
      </c>
      <c r="L698" s="45">
        <f>J698-K698</f>
        <v>0</v>
      </c>
    </row>
    <row r="699" spans="1:12" ht="31.5">
      <c r="A699" s="155" t="s">
        <v>225</v>
      </c>
      <c r="B699" s="41"/>
      <c r="C699" s="42" t="s">
        <v>156</v>
      </c>
      <c r="D699" s="42" t="s">
        <v>130</v>
      </c>
      <c r="E699" s="43" t="s">
        <v>586</v>
      </c>
      <c r="F699" s="44" t="s">
        <v>188</v>
      </c>
      <c r="G699" s="45">
        <f aca="true" t="shared" si="332" ref="G699:L699">G700</f>
        <v>39.9</v>
      </c>
      <c r="H699" s="45">
        <f t="shared" si="332"/>
        <v>39.9</v>
      </c>
      <c r="I699" s="45">
        <f t="shared" si="332"/>
        <v>0</v>
      </c>
      <c r="J699" s="45">
        <f t="shared" si="332"/>
        <v>39.9</v>
      </c>
      <c r="K699" s="45">
        <f t="shared" si="332"/>
        <v>39.9</v>
      </c>
      <c r="L699" s="45">
        <f t="shared" si="332"/>
        <v>0</v>
      </c>
    </row>
    <row r="700" spans="1:12" ht="31.5">
      <c r="A700" s="139" t="s">
        <v>189</v>
      </c>
      <c r="B700" s="41"/>
      <c r="C700" s="42" t="s">
        <v>156</v>
      </c>
      <c r="D700" s="42" t="s">
        <v>130</v>
      </c>
      <c r="E700" s="43" t="s">
        <v>586</v>
      </c>
      <c r="F700" s="44" t="s">
        <v>187</v>
      </c>
      <c r="G700" s="45">
        <v>39.9</v>
      </c>
      <c r="H700" s="45">
        <v>39.9</v>
      </c>
      <c r="I700" s="45">
        <f>G700-H700</f>
        <v>0</v>
      </c>
      <c r="J700" s="45">
        <v>39.9</v>
      </c>
      <c r="K700" s="45">
        <v>39.9</v>
      </c>
      <c r="L700" s="45">
        <f>J700-K700</f>
        <v>0</v>
      </c>
    </row>
    <row r="701" spans="1:12" ht="31.5">
      <c r="A701" s="195" t="s">
        <v>534</v>
      </c>
      <c r="B701" s="196" t="s">
        <v>212</v>
      </c>
      <c r="C701" s="201"/>
      <c r="D701" s="201"/>
      <c r="E701" s="202"/>
      <c r="F701" s="201"/>
      <c r="G701" s="200">
        <f aca="true" t="shared" si="333" ref="G701:L701">G702+G710+G728</f>
        <v>243557.7</v>
      </c>
      <c r="H701" s="200">
        <f>H702+H710+H728</f>
        <v>243557.7</v>
      </c>
      <c r="I701" s="200">
        <f t="shared" si="333"/>
        <v>0</v>
      </c>
      <c r="J701" s="200">
        <f t="shared" si="333"/>
        <v>95254</v>
      </c>
      <c r="K701" s="200">
        <f>K702+K710+K728</f>
        <v>95254</v>
      </c>
      <c r="L701" s="200">
        <f t="shared" si="333"/>
        <v>0</v>
      </c>
    </row>
    <row r="702" spans="1:12" ht="15.75">
      <c r="A702" s="152" t="s">
        <v>131</v>
      </c>
      <c r="B702" s="49"/>
      <c r="C702" s="37" t="s">
        <v>156</v>
      </c>
      <c r="D702" s="42"/>
      <c r="E702" s="43" t="s">
        <v>175</v>
      </c>
      <c r="F702" s="42"/>
      <c r="G702" s="94">
        <f aca="true" t="shared" si="334" ref="G702:L702">G704</f>
        <v>18444</v>
      </c>
      <c r="H702" s="94">
        <f>H704</f>
        <v>18444</v>
      </c>
      <c r="I702" s="94">
        <f t="shared" si="334"/>
        <v>0</v>
      </c>
      <c r="J702" s="94">
        <f t="shared" si="334"/>
        <v>19141.5</v>
      </c>
      <c r="K702" s="94">
        <f>K704</f>
        <v>19141.5</v>
      </c>
      <c r="L702" s="94">
        <f t="shared" si="334"/>
        <v>0</v>
      </c>
    </row>
    <row r="703" spans="1:12" ht="31.5">
      <c r="A703" s="152" t="s">
        <v>204</v>
      </c>
      <c r="B703" s="49"/>
      <c r="C703" s="37" t="s">
        <v>156</v>
      </c>
      <c r="D703" s="37" t="s">
        <v>170</v>
      </c>
      <c r="E703" s="38"/>
      <c r="F703" s="39"/>
      <c r="G703" s="40">
        <f aca="true" t="shared" si="335" ref="G703:L704">G704</f>
        <v>18444</v>
      </c>
      <c r="H703" s="40">
        <f t="shared" si="335"/>
        <v>18444</v>
      </c>
      <c r="I703" s="40">
        <f t="shared" si="335"/>
        <v>0</v>
      </c>
      <c r="J703" s="40">
        <f t="shared" si="335"/>
        <v>19141.5</v>
      </c>
      <c r="K703" s="40">
        <f t="shared" si="335"/>
        <v>19141.5</v>
      </c>
      <c r="L703" s="40">
        <f t="shared" si="335"/>
        <v>0</v>
      </c>
    </row>
    <row r="704" spans="1:12" ht="47.25">
      <c r="A704" s="152" t="s">
        <v>436</v>
      </c>
      <c r="B704" s="49"/>
      <c r="C704" s="37" t="s">
        <v>156</v>
      </c>
      <c r="D704" s="37" t="s">
        <v>170</v>
      </c>
      <c r="E704" s="38" t="s">
        <v>260</v>
      </c>
      <c r="F704" s="39"/>
      <c r="G704" s="40">
        <f t="shared" si="335"/>
        <v>18444</v>
      </c>
      <c r="H704" s="40">
        <f t="shared" si="335"/>
        <v>18444</v>
      </c>
      <c r="I704" s="40">
        <f t="shared" si="335"/>
        <v>0</v>
      </c>
      <c r="J704" s="40">
        <f t="shared" si="335"/>
        <v>19141.5</v>
      </c>
      <c r="K704" s="40">
        <f t="shared" si="335"/>
        <v>19141.5</v>
      </c>
      <c r="L704" s="40">
        <f t="shared" si="335"/>
        <v>0</v>
      </c>
    </row>
    <row r="705" spans="1:12" ht="15.75">
      <c r="A705" s="153" t="s">
        <v>114</v>
      </c>
      <c r="B705" s="49"/>
      <c r="C705" s="42" t="s">
        <v>156</v>
      </c>
      <c r="D705" s="42" t="s">
        <v>170</v>
      </c>
      <c r="E705" s="43" t="s">
        <v>261</v>
      </c>
      <c r="F705" s="44"/>
      <c r="G705" s="45">
        <f aca="true" t="shared" si="336" ref="G705:L705">G706+G708</f>
        <v>18444</v>
      </c>
      <c r="H705" s="45">
        <f>H706+H708</f>
        <v>18444</v>
      </c>
      <c r="I705" s="45">
        <f t="shared" si="336"/>
        <v>0</v>
      </c>
      <c r="J705" s="45">
        <f t="shared" si="336"/>
        <v>19141.5</v>
      </c>
      <c r="K705" s="45">
        <f>K706+K708</f>
        <v>19141.5</v>
      </c>
      <c r="L705" s="45">
        <f t="shared" si="336"/>
        <v>0</v>
      </c>
    </row>
    <row r="706" spans="1:12" ht="47.25">
      <c r="A706" s="155" t="s">
        <v>115</v>
      </c>
      <c r="B706" s="49"/>
      <c r="C706" s="42" t="s">
        <v>156</v>
      </c>
      <c r="D706" s="42" t="s">
        <v>170</v>
      </c>
      <c r="E706" s="43" t="s">
        <v>261</v>
      </c>
      <c r="F706" s="44" t="s">
        <v>198</v>
      </c>
      <c r="G706" s="45">
        <f aca="true" t="shared" si="337" ref="G706:L706">G707</f>
        <v>17633.8</v>
      </c>
      <c r="H706" s="45">
        <f t="shared" si="337"/>
        <v>17633.8</v>
      </c>
      <c r="I706" s="45">
        <f t="shared" si="337"/>
        <v>0</v>
      </c>
      <c r="J706" s="45">
        <f t="shared" si="337"/>
        <v>18331.3</v>
      </c>
      <c r="K706" s="45">
        <f t="shared" si="337"/>
        <v>18331.3</v>
      </c>
      <c r="L706" s="45">
        <f t="shared" si="337"/>
        <v>0</v>
      </c>
    </row>
    <row r="707" spans="1:12" ht="15.75">
      <c r="A707" s="155" t="s">
        <v>193</v>
      </c>
      <c r="B707" s="41"/>
      <c r="C707" s="42" t="s">
        <v>156</v>
      </c>
      <c r="D707" s="42" t="s">
        <v>170</v>
      </c>
      <c r="E707" s="43" t="s">
        <v>261</v>
      </c>
      <c r="F707" s="44" t="s">
        <v>194</v>
      </c>
      <c r="G707" s="45">
        <v>17633.8</v>
      </c>
      <c r="H707" s="45">
        <v>17633.8</v>
      </c>
      <c r="I707" s="45">
        <f>G707-H707</f>
        <v>0</v>
      </c>
      <c r="J707" s="45">
        <v>18331.3</v>
      </c>
      <c r="K707" s="45">
        <v>18331.3</v>
      </c>
      <c r="L707" s="45">
        <f>J707-K707</f>
        <v>0</v>
      </c>
    </row>
    <row r="708" spans="1:12" ht="31.5">
      <c r="A708" s="155" t="s">
        <v>225</v>
      </c>
      <c r="B708" s="41"/>
      <c r="C708" s="42" t="s">
        <v>156</v>
      </c>
      <c r="D708" s="42" t="s">
        <v>170</v>
      </c>
      <c r="E708" s="43" t="s">
        <v>261</v>
      </c>
      <c r="F708" s="44" t="s">
        <v>188</v>
      </c>
      <c r="G708" s="45">
        <f aca="true" t="shared" si="338" ref="G708:L708">G709</f>
        <v>810.2</v>
      </c>
      <c r="H708" s="45">
        <f t="shared" si="338"/>
        <v>810.2</v>
      </c>
      <c r="I708" s="45">
        <f t="shared" si="338"/>
        <v>0</v>
      </c>
      <c r="J708" s="45">
        <f t="shared" si="338"/>
        <v>810.2</v>
      </c>
      <c r="K708" s="45">
        <f t="shared" si="338"/>
        <v>810.2</v>
      </c>
      <c r="L708" s="45">
        <f t="shared" si="338"/>
        <v>0</v>
      </c>
    </row>
    <row r="709" spans="1:12" ht="31.5">
      <c r="A709" s="155" t="s">
        <v>189</v>
      </c>
      <c r="B709" s="41"/>
      <c r="C709" s="42" t="s">
        <v>156</v>
      </c>
      <c r="D709" s="42" t="s">
        <v>170</v>
      </c>
      <c r="E709" s="43" t="s">
        <v>261</v>
      </c>
      <c r="F709" s="44" t="s">
        <v>187</v>
      </c>
      <c r="G709" s="45">
        <v>810.2</v>
      </c>
      <c r="H709" s="45">
        <v>810.2</v>
      </c>
      <c r="I709" s="45">
        <f>G709-H709</f>
        <v>0</v>
      </c>
      <c r="J709" s="45">
        <v>810.2</v>
      </c>
      <c r="K709" s="45">
        <v>810.2</v>
      </c>
      <c r="L709" s="45">
        <f>J709-K709</f>
        <v>0</v>
      </c>
    </row>
    <row r="710" spans="1:12" ht="15.75">
      <c r="A710" s="152" t="s">
        <v>182</v>
      </c>
      <c r="B710" s="46"/>
      <c r="C710" s="37" t="s">
        <v>170</v>
      </c>
      <c r="D710" s="42"/>
      <c r="E710" s="43"/>
      <c r="F710" s="44"/>
      <c r="G710" s="40">
        <f aca="true" t="shared" si="339" ref="G710:L710">G711</f>
        <v>143585.5</v>
      </c>
      <c r="H710" s="40">
        <f t="shared" si="339"/>
        <v>143585.5</v>
      </c>
      <c r="I710" s="40">
        <f t="shared" si="339"/>
        <v>0</v>
      </c>
      <c r="J710" s="40">
        <f t="shared" si="339"/>
        <v>37902.2</v>
      </c>
      <c r="K710" s="40">
        <f t="shared" si="339"/>
        <v>37902.2</v>
      </c>
      <c r="L710" s="40">
        <f t="shared" si="339"/>
        <v>0</v>
      </c>
    </row>
    <row r="711" spans="1:12" ht="15.75">
      <c r="A711" s="141" t="s">
        <v>135</v>
      </c>
      <c r="B711" s="49"/>
      <c r="C711" s="37" t="s">
        <v>170</v>
      </c>
      <c r="D711" s="37" t="s">
        <v>168</v>
      </c>
      <c r="E711" s="38"/>
      <c r="F711" s="39"/>
      <c r="G711" s="40">
        <f aca="true" t="shared" si="340" ref="G711:L711">G716+G712+G723</f>
        <v>143585.5</v>
      </c>
      <c r="H711" s="40">
        <f>H716+H712+H723</f>
        <v>143585.5</v>
      </c>
      <c r="I711" s="40">
        <f t="shared" si="340"/>
        <v>0</v>
      </c>
      <c r="J711" s="40">
        <f t="shared" si="340"/>
        <v>37902.2</v>
      </c>
      <c r="K711" s="40">
        <f>K716+K712+K723</f>
        <v>37902.2</v>
      </c>
      <c r="L711" s="40">
        <f t="shared" si="340"/>
        <v>0</v>
      </c>
    </row>
    <row r="712" spans="1:12" ht="31.5">
      <c r="A712" s="152" t="s">
        <v>535</v>
      </c>
      <c r="B712" s="49"/>
      <c r="C712" s="37" t="s">
        <v>170</v>
      </c>
      <c r="D712" s="37" t="s">
        <v>168</v>
      </c>
      <c r="E712" s="38" t="s">
        <v>536</v>
      </c>
      <c r="F712" s="39"/>
      <c r="G712" s="40">
        <f aca="true" t="shared" si="341" ref="G712:L714">G713</f>
        <v>505.9</v>
      </c>
      <c r="H712" s="40">
        <f t="shared" si="341"/>
        <v>505.9</v>
      </c>
      <c r="I712" s="40">
        <f t="shared" si="341"/>
        <v>0</v>
      </c>
      <c r="J712" s="40">
        <f t="shared" si="341"/>
        <v>0</v>
      </c>
      <c r="K712" s="40">
        <f t="shared" si="341"/>
        <v>0</v>
      </c>
      <c r="L712" s="40">
        <f t="shared" si="341"/>
        <v>0</v>
      </c>
    </row>
    <row r="713" spans="1:12" ht="15.75">
      <c r="A713" s="159" t="s">
        <v>537</v>
      </c>
      <c r="B713" s="46"/>
      <c r="C713" s="42" t="s">
        <v>170</v>
      </c>
      <c r="D713" s="42" t="s">
        <v>168</v>
      </c>
      <c r="E713" s="43" t="s">
        <v>538</v>
      </c>
      <c r="F713" s="44"/>
      <c r="G713" s="45">
        <f t="shared" si="341"/>
        <v>505.9</v>
      </c>
      <c r="H713" s="45">
        <f t="shared" si="341"/>
        <v>505.9</v>
      </c>
      <c r="I713" s="45">
        <f t="shared" si="341"/>
        <v>0</v>
      </c>
      <c r="J713" s="45">
        <f t="shared" si="341"/>
        <v>0</v>
      </c>
      <c r="K713" s="45">
        <f t="shared" si="341"/>
        <v>0</v>
      </c>
      <c r="L713" s="45">
        <f t="shared" si="341"/>
        <v>0</v>
      </c>
    </row>
    <row r="714" spans="1:12" ht="31.5">
      <c r="A714" s="155" t="s">
        <v>225</v>
      </c>
      <c r="B714" s="49"/>
      <c r="C714" s="42" t="s">
        <v>170</v>
      </c>
      <c r="D714" s="42" t="s">
        <v>168</v>
      </c>
      <c r="E714" s="43" t="s">
        <v>538</v>
      </c>
      <c r="F714" s="44" t="s">
        <v>188</v>
      </c>
      <c r="G714" s="45">
        <f t="shared" si="341"/>
        <v>505.9</v>
      </c>
      <c r="H714" s="45">
        <f t="shared" si="341"/>
        <v>505.9</v>
      </c>
      <c r="I714" s="45">
        <f t="shared" si="341"/>
        <v>0</v>
      </c>
      <c r="J714" s="45">
        <f t="shared" si="341"/>
        <v>0</v>
      </c>
      <c r="K714" s="45">
        <f t="shared" si="341"/>
        <v>0</v>
      </c>
      <c r="L714" s="45">
        <f t="shared" si="341"/>
        <v>0</v>
      </c>
    </row>
    <row r="715" spans="1:12" ht="31.5">
      <c r="A715" s="155" t="s">
        <v>189</v>
      </c>
      <c r="B715" s="49"/>
      <c r="C715" s="42" t="s">
        <v>170</v>
      </c>
      <c r="D715" s="42" t="s">
        <v>168</v>
      </c>
      <c r="E715" s="43" t="s">
        <v>538</v>
      </c>
      <c r="F715" s="44" t="s">
        <v>187</v>
      </c>
      <c r="G715" s="45">
        <v>505.9</v>
      </c>
      <c r="H715" s="45">
        <v>505.9</v>
      </c>
      <c r="I715" s="45">
        <f>G715-H715</f>
        <v>0</v>
      </c>
      <c r="J715" s="45">
        <v>0</v>
      </c>
      <c r="K715" s="45">
        <v>0</v>
      </c>
      <c r="L715" s="45">
        <v>0</v>
      </c>
    </row>
    <row r="716" spans="1:12" ht="47.25">
      <c r="A716" s="157" t="s">
        <v>539</v>
      </c>
      <c r="B716" s="49"/>
      <c r="C716" s="37" t="s">
        <v>170</v>
      </c>
      <c r="D716" s="37" t="s">
        <v>168</v>
      </c>
      <c r="E716" s="38" t="s">
        <v>15</v>
      </c>
      <c r="F716" s="39"/>
      <c r="G716" s="40">
        <f aca="true" t="shared" si="342" ref="G716:L716">G717+G720</f>
        <v>38402.2</v>
      </c>
      <c r="H716" s="40">
        <f>H717+H720</f>
        <v>38402.2</v>
      </c>
      <c r="I716" s="40">
        <f t="shared" si="342"/>
        <v>0</v>
      </c>
      <c r="J716" s="40">
        <f t="shared" si="342"/>
        <v>37902.2</v>
      </c>
      <c r="K716" s="40">
        <f>K717+K720</f>
        <v>37902.2</v>
      </c>
      <c r="L716" s="40">
        <f t="shared" si="342"/>
        <v>0</v>
      </c>
    </row>
    <row r="717" spans="1:12" ht="63">
      <c r="A717" s="189" t="s">
        <v>230</v>
      </c>
      <c r="B717" s="46"/>
      <c r="C717" s="42" t="s">
        <v>170</v>
      </c>
      <c r="D717" s="42" t="s">
        <v>168</v>
      </c>
      <c r="E717" s="43" t="s">
        <v>16</v>
      </c>
      <c r="F717" s="44"/>
      <c r="G717" s="45">
        <f aca="true" t="shared" si="343" ref="G717:L717">G719</f>
        <v>37902.2</v>
      </c>
      <c r="H717" s="45">
        <f>H719</f>
        <v>37902.2</v>
      </c>
      <c r="I717" s="45">
        <f t="shared" si="343"/>
        <v>0</v>
      </c>
      <c r="J717" s="45">
        <f t="shared" si="343"/>
        <v>37902.2</v>
      </c>
      <c r="K717" s="45">
        <f>K719</f>
        <v>37902.2</v>
      </c>
      <c r="L717" s="45">
        <f t="shared" si="343"/>
        <v>0</v>
      </c>
    </row>
    <row r="718" spans="1:12" ht="31.5">
      <c r="A718" s="155" t="s">
        <v>225</v>
      </c>
      <c r="B718" s="46"/>
      <c r="C718" s="42" t="s">
        <v>170</v>
      </c>
      <c r="D718" s="42" t="s">
        <v>168</v>
      </c>
      <c r="E718" s="43" t="s">
        <v>16</v>
      </c>
      <c r="F718" s="44" t="s">
        <v>188</v>
      </c>
      <c r="G718" s="45">
        <f aca="true" t="shared" si="344" ref="G718:L718">G719</f>
        <v>37902.2</v>
      </c>
      <c r="H718" s="45">
        <f t="shared" si="344"/>
        <v>37902.2</v>
      </c>
      <c r="I718" s="45">
        <f t="shared" si="344"/>
        <v>0</v>
      </c>
      <c r="J718" s="45">
        <f t="shared" si="344"/>
        <v>37902.2</v>
      </c>
      <c r="K718" s="45">
        <f t="shared" si="344"/>
        <v>37902.2</v>
      </c>
      <c r="L718" s="45">
        <f t="shared" si="344"/>
        <v>0</v>
      </c>
    </row>
    <row r="719" spans="1:12" ht="31.5">
      <c r="A719" s="155" t="s">
        <v>189</v>
      </c>
      <c r="B719" s="46"/>
      <c r="C719" s="42" t="s">
        <v>170</v>
      </c>
      <c r="D719" s="42" t="s">
        <v>168</v>
      </c>
      <c r="E719" s="43" t="s">
        <v>16</v>
      </c>
      <c r="F719" s="44" t="s">
        <v>187</v>
      </c>
      <c r="G719" s="45">
        <v>37902.2</v>
      </c>
      <c r="H719" s="45">
        <v>37902.2</v>
      </c>
      <c r="I719" s="45">
        <f>G719-H719</f>
        <v>0</v>
      </c>
      <c r="J719" s="45">
        <v>37902.2</v>
      </c>
      <c r="K719" s="45">
        <v>37902.2</v>
      </c>
      <c r="L719" s="45">
        <f>J719-K719</f>
        <v>0</v>
      </c>
    </row>
    <row r="720" spans="1:12" ht="47.25">
      <c r="A720" s="189" t="s">
        <v>540</v>
      </c>
      <c r="B720" s="46"/>
      <c r="C720" s="42" t="s">
        <v>170</v>
      </c>
      <c r="D720" s="42" t="s">
        <v>168</v>
      </c>
      <c r="E720" s="44" t="s">
        <v>541</v>
      </c>
      <c r="F720" s="44"/>
      <c r="G720" s="45">
        <f aca="true" t="shared" si="345" ref="G720:L721">G721</f>
        <v>500</v>
      </c>
      <c r="H720" s="45">
        <f t="shared" si="345"/>
        <v>500</v>
      </c>
      <c r="I720" s="45">
        <f t="shared" si="345"/>
        <v>0</v>
      </c>
      <c r="J720" s="45">
        <f t="shared" si="345"/>
        <v>0</v>
      </c>
      <c r="K720" s="45">
        <f t="shared" si="345"/>
        <v>0</v>
      </c>
      <c r="L720" s="45">
        <f t="shared" si="345"/>
        <v>0</v>
      </c>
    </row>
    <row r="721" spans="1:12" ht="31.5">
      <c r="A721" s="155" t="s">
        <v>225</v>
      </c>
      <c r="B721" s="46"/>
      <c r="C721" s="42" t="s">
        <v>170</v>
      </c>
      <c r="D721" s="42" t="s">
        <v>168</v>
      </c>
      <c r="E721" s="44" t="s">
        <v>541</v>
      </c>
      <c r="F721" s="44" t="s">
        <v>188</v>
      </c>
      <c r="G721" s="45">
        <f t="shared" si="345"/>
        <v>500</v>
      </c>
      <c r="H721" s="45">
        <f t="shared" si="345"/>
        <v>500</v>
      </c>
      <c r="I721" s="45">
        <f t="shared" si="345"/>
        <v>0</v>
      </c>
      <c r="J721" s="45">
        <f t="shared" si="345"/>
        <v>0</v>
      </c>
      <c r="K721" s="45">
        <f t="shared" si="345"/>
        <v>0</v>
      </c>
      <c r="L721" s="45">
        <f t="shared" si="345"/>
        <v>0</v>
      </c>
    </row>
    <row r="722" spans="1:12" ht="31.5">
      <c r="A722" s="155" t="s">
        <v>189</v>
      </c>
      <c r="B722" s="46"/>
      <c r="C722" s="42" t="s">
        <v>170</v>
      </c>
      <c r="D722" s="42" t="s">
        <v>168</v>
      </c>
      <c r="E722" s="44" t="s">
        <v>541</v>
      </c>
      <c r="F722" s="44" t="s">
        <v>187</v>
      </c>
      <c r="G722" s="45">
        <v>500</v>
      </c>
      <c r="H722" s="45">
        <v>500</v>
      </c>
      <c r="I722" s="45">
        <f>G722-H722</f>
        <v>0</v>
      </c>
      <c r="J722" s="45">
        <v>0</v>
      </c>
      <c r="K722" s="45">
        <v>0</v>
      </c>
      <c r="L722" s="45">
        <v>0</v>
      </c>
    </row>
    <row r="723" spans="1:12" ht="31.5">
      <c r="A723" s="177" t="s">
        <v>509</v>
      </c>
      <c r="B723" s="49"/>
      <c r="C723" s="37" t="s">
        <v>170</v>
      </c>
      <c r="D723" s="37" t="s">
        <v>168</v>
      </c>
      <c r="E723" s="38" t="s">
        <v>499</v>
      </c>
      <c r="F723" s="39"/>
      <c r="G723" s="40">
        <f aca="true" t="shared" si="346" ref="G723:L726">G724</f>
        <v>104677.4</v>
      </c>
      <c r="H723" s="40">
        <f t="shared" si="346"/>
        <v>104677.4</v>
      </c>
      <c r="I723" s="40">
        <f t="shared" si="346"/>
        <v>0</v>
      </c>
      <c r="J723" s="40">
        <f t="shared" si="346"/>
        <v>0</v>
      </c>
      <c r="K723" s="40">
        <f t="shared" si="346"/>
        <v>0</v>
      </c>
      <c r="L723" s="40">
        <f t="shared" si="346"/>
        <v>0</v>
      </c>
    </row>
    <row r="724" spans="1:12" ht="15.75">
      <c r="A724" s="141" t="s">
        <v>484</v>
      </c>
      <c r="B724" s="49"/>
      <c r="C724" s="37" t="s">
        <v>170</v>
      </c>
      <c r="D724" s="37" t="s">
        <v>168</v>
      </c>
      <c r="E724" s="38" t="s">
        <v>485</v>
      </c>
      <c r="F724" s="44"/>
      <c r="G724" s="45">
        <f aca="true" t="shared" si="347" ref="G724:L724">G725</f>
        <v>104677.4</v>
      </c>
      <c r="H724" s="45">
        <f t="shared" si="347"/>
        <v>104677.4</v>
      </c>
      <c r="I724" s="45">
        <f t="shared" si="347"/>
        <v>0</v>
      </c>
      <c r="J724" s="45">
        <f t="shared" si="347"/>
        <v>0</v>
      </c>
      <c r="K724" s="45">
        <f t="shared" si="347"/>
        <v>0</v>
      </c>
      <c r="L724" s="45">
        <f t="shared" si="347"/>
        <v>0</v>
      </c>
    </row>
    <row r="725" spans="1:12" ht="15.75">
      <c r="A725" s="156" t="s">
        <v>593</v>
      </c>
      <c r="B725" s="91"/>
      <c r="C725" s="42" t="s">
        <v>170</v>
      </c>
      <c r="D725" s="42" t="s">
        <v>168</v>
      </c>
      <c r="E725" s="43" t="s">
        <v>592</v>
      </c>
      <c r="F725" s="44"/>
      <c r="G725" s="45">
        <f t="shared" si="346"/>
        <v>104677.4</v>
      </c>
      <c r="H725" s="45">
        <f t="shared" si="346"/>
        <v>104677.4</v>
      </c>
      <c r="I725" s="45">
        <f t="shared" si="346"/>
        <v>0</v>
      </c>
      <c r="J725" s="45">
        <f t="shared" si="346"/>
        <v>0</v>
      </c>
      <c r="K725" s="45">
        <f t="shared" si="346"/>
        <v>0</v>
      </c>
      <c r="L725" s="45">
        <f t="shared" si="346"/>
        <v>0</v>
      </c>
    </row>
    <row r="726" spans="1:12" ht="15.75">
      <c r="A726" s="163" t="s">
        <v>226</v>
      </c>
      <c r="B726" s="46"/>
      <c r="C726" s="42" t="s">
        <v>170</v>
      </c>
      <c r="D726" s="42" t="s">
        <v>168</v>
      </c>
      <c r="E726" s="43" t="s">
        <v>592</v>
      </c>
      <c r="F726" s="44" t="s">
        <v>199</v>
      </c>
      <c r="G726" s="45">
        <f t="shared" si="346"/>
        <v>104677.4</v>
      </c>
      <c r="H726" s="45">
        <f t="shared" si="346"/>
        <v>104677.4</v>
      </c>
      <c r="I726" s="45">
        <f t="shared" si="346"/>
        <v>0</v>
      </c>
      <c r="J726" s="45">
        <f t="shared" si="346"/>
        <v>0</v>
      </c>
      <c r="K726" s="45">
        <f t="shared" si="346"/>
        <v>0</v>
      </c>
      <c r="L726" s="45">
        <f t="shared" si="346"/>
        <v>0</v>
      </c>
    </row>
    <row r="727" spans="1:12" ht="15.75">
      <c r="A727" s="175" t="s">
        <v>179</v>
      </c>
      <c r="B727" s="41"/>
      <c r="C727" s="42" t="s">
        <v>170</v>
      </c>
      <c r="D727" s="42" t="s">
        <v>168</v>
      </c>
      <c r="E727" s="43" t="s">
        <v>592</v>
      </c>
      <c r="F727" s="44" t="s">
        <v>200</v>
      </c>
      <c r="G727" s="45">
        <v>104677.4</v>
      </c>
      <c r="H727" s="45">
        <v>104677.4</v>
      </c>
      <c r="I727" s="45">
        <f>G727-H727</f>
        <v>0</v>
      </c>
      <c r="J727" s="45">
        <v>0</v>
      </c>
      <c r="K727" s="45">
        <v>0</v>
      </c>
      <c r="L727" s="45">
        <v>0</v>
      </c>
    </row>
    <row r="728" spans="1:12" ht="15.75">
      <c r="A728" s="152" t="s">
        <v>143</v>
      </c>
      <c r="B728" s="46"/>
      <c r="C728" s="37" t="s">
        <v>172</v>
      </c>
      <c r="D728" s="48" t="s">
        <v>175</v>
      </c>
      <c r="E728" s="47" t="s">
        <v>175</v>
      </c>
      <c r="F728" s="48" t="s">
        <v>175</v>
      </c>
      <c r="G728" s="40">
        <f aca="true" t="shared" si="348" ref="G728:L728">G729+G735+G747+G773</f>
        <v>81528.2</v>
      </c>
      <c r="H728" s="40">
        <f>H729+H735+H747+H773</f>
        <v>81528.2</v>
      </c>
      <c r="I728" s="40">
        <f t="shared" si="348"/>
        <v>0</v>
      </c>
      <c r="J728" s="40">
        <f t="shared" si="348"/>
        <v>38210.3</v>
      </c>
      <c r="K728" s="40">
        <f>K729+K735+K747+K773</f>
        <v>38210.3</v>
      </c>
      <c r="L728" s="40">
        <f t="shared" si="348"/>
        <v>0</v>
      </c>
    </row>
    <row r="729" spans="1:12" ht="15.75">
      <c r="A729" s="141" t="s">
        <v>207</v>
      </c>
      <c r="B729" s="49"/>
      <c r="C729" s="37" t="s">
        <v>172</v>
      </c>
      <c r="D729" s="37" t="s">
        <v>156</v>
      </c>
      <c r="E729" s="38"/>
      <c r="F729" s="39"/>
      <c r="G729" s="40">
        <f aca="true" t="shared" si="349" ref="G729:L729">G730</f>
        <v>2115</v>
      </c>
      <c r="H729" s="40">
        <f t="shared" si="349"/>
        <v>2115</v>
      </c>
      <c r="I729" s="40">
        <f t="shared" si="349"/>
        <v>0</v>
      </c>
      <c r="J729" s="40">
        <f t="shared" si="349"/>
        <v>2115</v>
      </c>
      <c r="K729" s="40">
        <f t="shared" si="349"/>
        <v>2115</v>
      </c>
      <c r="L729" s="40">
        <f t="shared" si="349"/>
        <v>0</v>
      </c>
    </row>
    <row r="730" spans="1:12" ht="31.5">
      <c r="A730" s="141" t="s">
        <v>542</v>
      </c>
      <c r="B730" s="36"/>
      <c r="C730" s="37" t="s">
        <v>172</v>
      </c>
      <c r="D730" s="37" t="s">
        <v>156</v>
      </c>
      <c r="E730" s="38" t="s">
        <v>0</v>
      </c>
      <c r="F730" s="39"/>
      <c r="G730" s="40">
        <f aca="true" t="shared" si="350" ref="G730:L733">G731</f>
        <v>2115</v>
      </c>
      <c r="H730" s="40">
        <f t="shared" si="350"/>
        <v>2115</v>
      </c>
      <c r="I730" s="40">
        <f t="shared" si="350"/>
        <v>0</v>
      </c>
      <c r="J730" s="40">
        <f t="shared" si="350"/>
        <v>2115</v>
      </c>
      <c r="K730" s="40">
        <f t="shared" si="350"/>
        <v>2115</v>
      </c>
      <c r="L730" s="40">
        <f t="shared" si="350"/>
        <v>0</v>
      </c>
    </row>
    <row r="731" spans="1:12" ht="31.5">
      <c r="A731" s="141" t="s">
        <v>543</v>
      </c>
      <c r="B731" s="36"/>
      <c r="C731" s="37" t="s">
        <v>172</v>
      </c>
      <c r="D731" s="37" t="s">
        <v>156</v>
      </c>
      <c r="E731" s="38" t="s">
        <v>1</v>
      </c>
      <c r="F731" s="39"/>
      <c r="G731" s="40">
        <f t="shared" si="350"/>
        <v>2115</v>
      </c>
      <c r="H731" s="40">
        <f t="shared" si="350"/>
        <v>2115</v>
      </c>
      <c r="I731" s="40">
        <f t="shared" si="350"/>
        <v>0</v>
      </c>
      <c r="J731" s="40">
        <f t="shared" si="350"/>
        <v>2115</v>
      </c>
      <c r="K731" s="40">
        <f t="shared" si="350"/>
        <v>2115</v>
      </c>
      <c r="L731" s="40">
        <f t="shared" si="350"/>
        <v>0</v>
      </c>
    </row>
    <row r="732" spans="1:12" ht="15.75">
      <c r="A732" s="156" t="s">
        <v>532</v>
      </c>
      <c r="B732" s="41"/>
      <c r="C732" s="42" t="s">
        <v>172</v>
      </c>
      <c r="D732" s="42" t="s">
        <v>156</v>
      </c>
      <c r="E732" s="43" t="s">
        <v>2</v>
      </c>
      <c r="F732" s="44"/>
      <c r="G732" s="45">
        <f t="shared" si="350"/>
        <v>2115</v>
      </c>
      <c r="H732" s="45">
        <f t="shared" si="350"/>
        <v>2115</v>
      </c>
      <c r="I732" s="45">
        <f t="shared" si="350"/>
        <v>0</v>
      </c>
      <c r="J732" s="45">
        <f t="shared" si="350"/>
        <v>2115</v>
      </c>
      <c r="K732" s="45">
        <f t="shared" si="350"/>
        <v>2115</v>
      </c>
      <c r="L732" s="45">
        <f t="shared" si="350"/>
        <v>0</v>
      </c>
    </row>
    <row r="733" spans="1:12" ht="31.5">
      <c r="A733" s="155" t="s">
        <v>225</v>
      </c>
      <c r="B733" s="41"/>
      <c r="C733" s="42" t="s">
        <v>172</v>
      </c>
      <c r="D733" s="42" t="s">
        <v>156</v>
      </c>
      <c r="E733" s="43" t="s">
        <v>2</v>
      </c>
      <c r="F733" s="44" t="s">
        <v>188</v>
      </c>
      <c r="G733" s="45">
        <f t="shared" si="350"/>
        <v>2115</v>
      </c>
      <c r="H733" s="45">
        <f t="shared" si="350"/>
        <v>2115</v>
      </c>
      <c r="I733" s="45">
        <f t="shared" si="350"/>
        <v>0</v>
      </c>
      <c r="J733" s="45">
        <f t="shared" si="350"/>
        <v>2115</v>
      </c>
      <c r="K733" s="45">
        <f t="shared" si="350"/>
        <v>2115</v>
      </c>
      <c r="L733" s="45">
        <f t="shared" si="350"/>
        <v>0</v>
      </c>
    </row>
    <row r="734" spans="1:12" ht="31.5">
      <c r="A734" s="184" t="s">
        <v>189</v>
      </c>
      <c r="B734" s="41"/>
      <c r="C734" s="42" t="s">
        <v>172</v>
      </c>
      <c r="D734" s="42" t="s">
        <v>156</v>
      </c>
      <c r="E734" s="43" t="s">
        <v>2</v>
      </c>
      <c r="F734" s="44" t="s">
        <v>187</v>
      </c>
      <c r="G734" s="45">
        <v>2115</v>
      </c>
      <c r="H734" s="45">
        <v>2115</v>
      </c>
      <c r="I734" s="45">
        <f>G734-H734</f>
        <v>0</v>
      </c>
      <c r="J734" s="45">
        <v>2115</v>
      </c>
      <c r="K734" s="45">
        <v>2115</v>
      </c>
      <c r="L734" s="45">
        <f>J734-K734</f>
        <v>0</v>
      </c>
    </row>
    <row r="735" spans="1:12" ht="15.75">
      <c r="A735" s="141" t="s">
        <v>369</v>
      </c>
      <c r="B735" s="49"/>
      <c r="C735" s="37" t="s">
        <v>172</v>
      </c>
      <c r="D735" s="37" t="s">
        <v>171</v>
      </c>
      <c r="E735" s="38"/>
      <c r="F735" s="39"/>
      <c r="G735" s="40">
        <f aca="true" t="shared" si="351" ref="G735:L735">G736+G743</f>
        <v>8658.9</v>
      </c>
      <c r="H735" s="40">
        <f>H736+H743</f>
        <v>8658.9</v>
      </c>
      <c r="I735" s="40">
        <f t="shared" si="351"/>
        <v>0</v>
      </c>
      <c r="J735" s="40">
        <f t="shared" si="351"/>
        <v>6916.8</v>
      </c>
      <c r="K735" s="40">
        <f>K736+K743</f>
        <v>6916.8</v>
      </c>
      <c r="L735" s="40">
        <f t="shared" si="351"/>
        <v>0</v>
      </c>
    </row>
    <row r="736" spans="1:12" ht="31.5">
      <c r="A736" s="161" t="s">
        <v>544</v>
      </c>
      <c r="B736" s="49"/>
      <c r="C736" s="37" t="s">
        <v>172</v>
      </c>
      <c r="D736" s="37" t="s">
        <v>171</v>
      </c>
      <c r="E736" s="38" t="s">
        <v>6</v>
      </c>
      <c r="F736" s="39"/>
      <c r="G736" s="40">
        <f aca="true" t="shared" si="352" ref="G736:L736">G740+G737</f>
        <v>7492.1</v>
      </c>
      <c r="H736" s="40">
        <f>H740+H737</f>
        <v>7492.1</v>
      </c>
      <c r="I736" s="40">
        <f t="shared" si="352"/>
        <v>0</v>
      </c>
      <c r="J736" s="40">
        <f t="shared" si="352"/>
        <v>5750</v>
      </c>
      <c r="K736" s="40">
        <f>K740+K737</f>
        <v>5750</v>
      </c>
      <c r="L736" s="40">
        <f t="shared" si="352"/>
        <v>0</v>
      </c>
    </row>
    <row r="737" spans="1:12" ht="31.5">
      <c r="A737" s="156" t="s">
        <v>545</v>
      </c>
      <c r="B737" s="46"/>
      <c r="C737" s="42" t="s">
        <v>172</v>
      </c>
      <c r="D737" s="42" t="s">
        <v>171</v>
      </c>
      <c r="E737" s="43" t="s">
        <v>361</v>
      </c>
      <c r="F737" s="44"/>
      <c r="G737" s="45">
        <f aca="true" t="shared" si="353" ref="G737:L738">G738</f>
        <v>3000</v>
      </c>
      <c r="H737" s="45">
        <f t="shared" si="353"/>
        <v>3000</v>
      </c>
      <c r="I737" s="45">
        <f t="shared" si="353"/>
        <v>0</v>
      </c>
      <c r="J737" s="45">
        <f t="shared" si="353"/>
        <v>3000</v>
      </c>
      <c r="K737" s="45">
        <f t="shared" si="353"/>
        <v>3000</v>
      </c>
      <c r="L737" s="45">
        <f t="shared" si="353"/>
        <v>0</v>
      </c>
    </row>
    <row r="738" spans="1:12" ht="15.75">
      <c r="A738" s="163" t="s">
        <v>226</v>
      </c>
      <c r="B738" s="46"/>
      <c r="C738" s="42" t="s">
        <v>172</v>
      </c>
      <c r="D738" s="42" t="s">
        <v>171</v>
      </c>
      <c r="E738" s="43" t="s">
        <v>361</v>
      </c>
      <c r="F738" s="44" t="s">
        <v>199</v>
      </c>
      <c r="G738" s="45">
        <f t="shared" si="353"/>
        <v>3000</v>
      </c>
      <c r="H738" s="45">
        <f t="shared" si="353"/>
        <v>3000</v>
      </c>
      <c r="I738" s="45">
        <f t="shared" si="353"/>
        <v>0</v>
      </c>
      <c r="J738" s="45">
        <f t="shared" si="353"/>
        <v>3000</v>
      </c>
      <c r="K738" s="45">
        <f t="shared" si="353"/>
        <v>3000</v>
      </c>
      <c r="L738" s="45">
        <f t="shared" si="353"/>
        <v>0</v>
      </c>
    </row>
    <row r="739" spans="1:12" ht="15.75">
      <c r="A739" s="175" t="s">
        <v>179</v>
      </c>
      <c r="B739" s="46"/>
      <c r="C739" s="42" t="s">
        <v>172</v>
      </c>
      <c r="D739" s="42" t="s">
        <v>171</v>
      </c>
      <c r="E739" s="43" t="s">
        <v>361</v>
      </c>
      <c r="F739" s="44" t="s">
        <v>200</v>
      </c>
      <c r="G739" s="95">
        <v>3000</v>
      </c>
      <c r="H739" s="95">
        <v>3000</v>
      </c>
      <c r="I739" s="45">
        <f>G739-H739</f>
        <v>0</v>
      </c>
      <c r="J739" s="95">
        <v>3000</v>
      </c>
      <c r="K739" s="95">
        <v>3000</v>
      </c>
      <c r="L739" s="45">
        <f>J739-K739</f>
        <v>0</v>
      </c>
    </row>
    <row r="740" spans="1:12" ht="15.75">
      <c r="A740" s="156" t="s">
        <v>231</v>
      </c>
      <c r="B740" s="46"/>
      <c r="C740" s="42" t="s">
        <v>172</v>
      </c>
      <c r="D740" s="42" t="s">
        <v>171</v>
      </c>
      <c r="E740" s="43" t="s">
        <v>251</v>
      </c>
      <c r="F740" s="44"/>
      <c r="G740" s="45">
        <f aca="true" t="shared" si="354" ref="G740:L741">G741</f>
        <v>4492.1</v>
      </c>
      <c r="H740" s="45">
        <f t="shared" si="354"/>
        <v>4492.1</v>
      </c>
      <c r="I740" s="45">
        <f t="shared" si="354"/>
        <v>0</v>
      </c>
      <c r="J740" s="45">
        <f t="shared" si="354"/>
        <v>2750</v>
      </c>
      <c r="K740" s="45">
        <f t="shared" si="354"/>
        <v>2750</v>
      </c>
      <c r="L740" s="45">
        <f t="shared" si="354"/>
        <v>0</v>
      </c>
    </row>
    <row r="741" spans="1:12" ht="31.5">
      <c r="A741" s="155" t="s">
        <v>225</v>
      </c>
      <c r="B741" s="46"/>
      <c r="C741" s="42" t="s">
        <v>172</v>
      </c>
      <c r="D741" s="42" t="s">
        <v>171</v>
      </c>
      <c r="E741" s="43" t="s">
        <v>251</v>
      </c>
      <c r="F741" s="44" t="s">
        <v>188</v>
      </c>
      <c r="G741" s="45">
        <f t="shared" si="354"/>
        <v>4492.1</v>
      </c>
      <c r="H741" s="45">
        <f t="shared" si="354"/>
        <v>4492.1</v>
      </c>
      <c r="I741" s="45">
        <f t="shared" si="354"/>
        <v>0</v>
      </c>
      <c r="J741" s="45">
        <f t="shared" si="354"/>
        <v>2750</v>
      </c>
      <c r="K741" s="45">
        <f t="shared" si="354"/>
        <v>2750</v>
      </c>
      <c r="L741" s="45">
        <f t="shared" si="354"/>
        <v>0</v>
      </c>
    </row>
    <row r="742" spans="1:12" ht="31.5">
      <c r="A742" s="184" t="s">
        <v>189</v>
      </c>
      <c r="B742" s="46"/>
      <c r="C742" s="42" t="s">
        <v>172</v>
      </c>
      <c r="D742" s="42" t="s">
        <v>171</v>
      </c>
      <c r="E742" s="43" t="s">
        <v>251</v>
      </c>
      <c r="F742" s="44" t="s">
        <v>187</v>
      </c>
      <c r="G742" s="95">
        <f>4500-7.9</f>
        <v>4492.1</v>
      </c>
      <c r="H742" s="95">
        <f>4500-7.9</f>
        <v>4492.1</v>
      </c>
      <c r="I742" s="45">
        <f>G742-H742</f>
        <v>0</v>
      </c>
      <c r="J742" s="95">
        <v>2750</v>
      </c>
      <c r="K742" s="95">
        <v>2750</v>
      </c>
      <c r="L742" s="45">
        <f>J742-K742</f>
        <v>0</v>
      </c>
    </row>
    <row r="743" spans="1:12" ht="31.5">
      <c r="A743" s="161" t="s">
        <v>490</v>
      </c>
      <c r="B743" s="49"/>
      <c r="C743" s="37" t="s">
        <v>172</v>
      </c>
      <c r="D743" s="37" t="s">
        <v>171</v>
      </c>
      <c r="E743" s="38" t="s">
        <v>80</v>
      </c>
      <c r="F743" s="39"/>
      <c r="G743" s="40">
        <f aca="true" t="shared" si="355" ref="G743:L745">G744</f>
        <v>1166.8</v>
      </c>
      <c r="H743" s="40">
        <f t="shared" si="355"/>
        <v>1166.8</v>
      </c>
      <c r="I743" s="40">
        <f t="shared" si="355"/>
        <v>0</v>
      </c>
      <c r="J743" s="40">
        <f t="shared" si="355"/>
        <v>1166.8</v>
      </c>
      <c r="K743" s="40">
        <f t="shared" si="355"/>
        <v>1166.8</v>
      </c>
      <c r="L743" s="40">
        <f t="shared" si="355"/>
        <v>0</v>
      </c>
    </row>
    <row r="744" spans="1:12" ht="15.75">
      <c r="A744" s="156" t="s">
        <v>491</v>
      </c>
      <c r="B744" s="46"/>
      <c r="C744" s="42" t="s">
        <v>172</v>
      </c>
      <c r="D744" s="42" t="s">
        <v>171</v>
      </c>
      <c r="E744" s="43" t="s">
        <v>81</v>
      </c>
      <c r="F744" s="44"/>
      <c r="G744" s="45">
        <f t="shared" si="355"/>
        <v>1166.8</v>
      </c>
      <c r="H744" s="45">
        <f t="shared" si="355"/>
        <v>1166.8</v>
      </c>
      <c r="I744" s="45">
        <f t="shared" si="355"/>
        <v>0</v>
      </c>
      <c r="J744" s="45">
        <f t="shared" si="355"/>
        <v>1166.8</v>
      </c>
      <c r="K744" s="45">
        <f t="shared" si="355"/>
        <v>1166.8</v>
      </c>
      <c r="L744" s="45">
        <f t="shared" si="355"/>
        <v>0</v>
      </c>
    </row>
    <row r="745" spans="1:12" ht="31.5">
      <c r="A745" s="155" t="s">
        <v>225</v>
      </c>
      <c r="B745" s="46"/>
      <c r="C745" s="42" t="s">
        <v>172</v>
      </c>
      <c r="D745" s="42" t="s">
        <v>171</v>
      </c>
      <c r="E745" s="43" t="s">
        <v>81</v>
      </c>
      <c r="F745" s="44" t="s">
        <v>188</v>
      </c>
      <c r="G745" s="45">
        <f t="shared" si="355"/>
        <v>1166.8</v>
      </c>
      <c r="H745" s="45">
        <f t="shared" si="355"/>
        <v>1166.8</v>
      </c>
      <c r="I745" s="45">
        <f t="shared" si="355"/>
        <v>0</v>
      </c>
      <c r="J745" s="45">
        <f t="shared" si="355"/>
        <v>1166.8</v>
      </c>
      <c r="K745" s="45">
        <f t="shared" si="355"/>
        <v>1166.8</v>
      </c>
      <c r="L745" s="45">
        <f t="shared" si="355"/>
        <v>0</v>
      </c>
    </row>
    <row r="746" spans="1:12" ht="31.5">
      <c r="A746" s="184" t="s">
        <v>189</v>
      </c>
      <c r="B746" s="46"/>
      <c r="C746" s="42" t="s">
        <v>172</v>
      </c>
      <c r="D746" s="42" t="s">
        <v>171</v>
      </c>
      <c r="E746" s="43" t="s">
        <v>81</v>
      </c>
      <c r="F746" s="44" t="s">
        <v>187</v>
      </c>
      <c r="G746" s="95">
        <v>1166.8</v>
      </c>
      <c r="H746" s="95">
        <v>1166.8</v>
      </c>
      <c r="I746" s="45">
        <f>G746-H746</f>
        <v>0</v>
      </c>
      <c r="J746" s="95">
        <v>1166.8</v>
      </c>
      <c r="K746" s="95">
        <v>1166.8</v>
      </c>
      <c r="L746" s="45">
        <f>J746-K746</f>
        <v>0</v>
      </c>
    </row>
    <row r="747" spans="1:12" ht="15.75">
      <c r="A747" s="190" t="s">
        <v>8</v>
      </c>
      <c r="B747" s="90"/>
      <c r="C747" s="75" t="s">
        <v>172</v>
      </c>
      <c r="D747" s="75" t="s">
        <v>157</v>
      </c>
      <c r="E747" s="76"/>
      <c r="F747" s="77"/>
      <c r="G747" s="94">
        <f aca="true" t="shared" si="356" ref="G747:L747">G748+G761</f>
        <v>62881.8</v>
      </c>
      <c r="H747" s="94">
        <f>H748+H761</f>
        <v>62881.8</v>
      </c>
      <c r="I747" s="94">
        <f t="shared" si="356"/>
        <v>0</v>
      </c>
      <c r="J747" s="94">
        <f t="shared" si="356"/>
        <v>29178.5</v>
      </c>
      <c r="K747" s="94">
        <f>K748+K761</f>
        <v>29178.5</v>
      </c>
      <c r="L747" s="94">
        <f t="shared" si="356"/>
        <v>0</v>
      </c>
    </row>
    <row r="748" spans="1:12" ht="31.5">
      <c r="A748" s="152" t="s">
        <v>535</v>
      </c>
      <c r="B748" s="49"/>
      <c r="C748" s="37" t="s">
        <v>172</v>
      </c>
      <c r="D748" s="37" t="s">
        <v>157</v>
      </c>
      <c r="E748" s="38" t="s">
        <v>536</v>
      </c>
      <c r="F748" s="39"/>
      <c r="G748" s="40">
        <f aca="true" t="shared" si="357" ref="G748:L748">G749+G752+G755+G758</f>
        <v>34136.2</v>
      </c>
      <c r="H748" s="40">
        <f>H749+H752+H755+H758</f>
        <v>34136.2</v>
      </c>
      <c r="I748" s="40">
        <f t="shared" si="357"/>
        <v>0</v>
      </c>
      <c r="J748" s="40">
        <f t="shared" si="357"/>
        <v>0</v>
      </c>
      <c r="K748" s="40">
        <f>K749+K752+K755+K758</f>
        <v>0</v>
      </c>
      <c r="L748" s="40">
        <f t="shared" si="357"/>
        <v>0</v>
      </c>
    </row>
    <row r="749" spans="1:12" ht="15.75">
      <c r="A749" s="159" t="s">
        <v>7</v>
      </c>
      <c r="B749" s="46"/>
      <c r="C749" s="42" t="s">
        <v>172</v>
      </c>
      <c r="D749" s="42" t="s">
        <v>157</v>
      </c>
      <c r="E749" s="43" t="s">
        <v>546</v>
      </c>
      <c r="F749" s="44"/>
      <c r="G749" s="45">
        <f aca="true" t="shared" si="358" ref="G749:L750">G750</f>
        <v>170</v>
      </c>
      <c r="H749" s="45">
        <f t="shared" si="358"/>
        <v>170</v>
      </c>
      <c r="I749" s="45">
        <f t="shared" si="358"/>
        <v>0</v>
      </c>
      <c r="J749" s="45">
        <f t="shared" si="358"/>
        <v>0</v>
      </c>
      <c r="K749" s="45">
        <f t="shared" si="358"/>
        <v>0</v>
      </c>
      <c r="L749" s="45">
        <f t="shared" si="358"/>
        <v>0</v>
      </c>
    </row>
    <row r="750" spans="1:12" ht="31.5">
      <c r="A750" s="155" t="s">
        <v>225</v>
      </c>
      <c r="B750" s="49"/>
      <c r="C750" s="42" t="s">
        <v>172</v>
      </c>
      <c r="D750" s="42" t="s">
        <v>157</v>
      </c>
      <c r="E750" s="43" t="s">
        <v>546</v>
      </c>
      <c r="F750" s="44" t="s">
        <v>188</v>
      </c>
      <c r="G750" s="45">
        <f t="shared" si="358"/>
        <v>170</v>
      </c>
      <c r="H750" s="45">
        <f t="shared" si="358"/>
        <v>170</v>
      </c>
      <c r="I750" s="45">
        <f t="shared" si="358"/>
        <v>0</v>
      </c>
      <c r="J750" s="45">
        <f t="shared" si="358"/>
        <v>0</v>
      </c>
      <c r="K750" s="45">
        <f t="shared" si="358"/>
        <v>0</v>
      </c>
      <c r="L750" s="45">
        <f t="shared" si="358"/>
        <v>0</v>
      </c>
    </row>
    <row r="751" spans="1:12" ht="31.5">
      <c r="A751" s="155" t="s">
        <v>189</v>
      </c>
      <c r="B751" s="49"/>
      <c r="C751" s="42" t="s">
        <v>172</v>
      </c>
      <c r="D751" s="42" t="s">
        <v>157</v>
      </c>
      <c r="E751" s="43" t="s">
        <v>546</v>
      </c>
      <c r="F751" s="44" t="s">
        <v>187</v>
      </c>
      <c r="G751" s="45">
        <v>170</v>
      </c>
      <c r="H751" s="45">
        <v>170</v>
      </c>
      <c r="I751" s="45">
        <f>G751-H751</f>
        <v>0</v>
      </c>
      <c r="J751" s="45"/>
      <c r="K751" s="45"/>
      <c r="L751" s="45"/>
    </row>
    <row r="752" spans="1:12" ht="47.25">
      <c r="A752" s="159" t="s">
        <v>547</v>
      </c>
      <c r="B752" s="46"/>
      <c r="C752" s="42" t="s">
        <v>172</v>
      </c>
      <c r="D752" s="42" t="s">
        <v>157</v>
      </c>
      <c r="E752" s="43" t="s">
        <v>548</v>
      </c>
      <c r="F752" s="44"/>
      <c r="G752" s="45">
        <f aca="true" t="shared" si="359" ref="G752:L752">G753</f>
        <v>2500</v>
      </c>
      <c r="H752" s="45">
        <f t="shared" si="359"/>
        <v>2500</v>
      </c>
      <c r="I752" s="45">
        <f t="shared" si="359"/>
        <v>0</v>
      </c>
      <c r="J752" s="45">
        <f t="shared" si="359"/>
        <v>0</v>
      </c>
      <c r="K752" s="45">
        <f t="shared" si="359"/>
        <v>0</v>
      </c>
      <c r="L752" s="45">
        <f t="shared" si="359"/>
        <v>0</v>
      </c>
    </row>
    <row r="753" spans="1:12" ht="31.5">
      <c r="A753" s="155" t="s">
        <v>225</v>
      </c>
      <c r="B753" s="49"/>
      <c r="C753" s="42" t="s">
        <v>172</v>
      </c>
      <c r="D753" s="42" t="s">
        <v>157</v>
      </c>
      <c r="E753" s="43" t="s">
        <v>548</v>
      </c>
      <c r="F753" s="44" t="s">
        <v>188</v>
      </c>
      <c r="G753" s="45">
        <f>G754</f>
        <v>2500</v>
      </c>
      <c r="H753" s="45">
        <f>H754</f>
        <v>2500</v>
      </c>
      <c r="I753" s="45">
        <f>I754</f>
        <v>0</v>
      </c>
      <c r="J753" s="45"/>
      <c r="K753" s="45"/>
      <c r="L753" s="45"/>
    </row>
    <row r="754" spans="1:12" ht="31.5">
      <c r="A754" s="155" t="s">
        <v>189</v>
      </c>
      <c r="B754" s="49"/>
      <c r="C754" s="42" t="s">
        <v>172</v>
      </c>
      <c r="D754" s="42" t="s">
        <v>157</v>
      </c>
      <c r="E754" s="43" t="s">
        <v>548</v>
      </c>
      <c r="F754" s="44" t="s">
        <v>187</v>
      </c>
      <c r="G754" s="45">
        <v>2500</v>
      </c>
      <c r="H754" s="45">
        <v>2500</v>
      </c>
      <c r="I754" s="45">
        <f>G754-H754</f>
        <v>0</v>
      </c>
      <c r="J754" s="45"/>
      <c r="K754" s="45"/>
      <c r="L754" s="45"/>
    </row>
    <row r="755" spans="1:12" ht="15.75">
      <c r="A755" s="159" t="s">
        <v>537</v>
      </c>
      <c r="B755" s="46"/>
      <c r="C755" s="42" t="s">
        <v>172</v>
      </c>
      <c r="D755" s="42" t="s">
        <v>157</v>
      </c>
      <c r="E755" s="43" t="s">
        <v>538</v>
      </c>
      <c r="F755" s="44"/>
      <c r="G755" s="45">
        <f aca="true" t="shared" si="360" ref="G755:L756">G756</f>
        <v>31066.199999999997</v>
      </c>
      <c r="H755" s="45">
        <f t="shared" si="360"/>
        <v>31066.199999999997</v>
      </c>
      <c r="I755" s="45">
        <f t="shared" si="360"/>
        <v>0</v>
      </c>
      <c r="J755" s="45">
        <f t="shared" si="360"/>
        <v>0</v>
      </c>
      <c r="K755" s="45">
        <f t="shared" si="360"/>
        <v>0</v>
      </c>
      <c r="L755" s="45">
        <f t="shared" si="360"/>
        <v>0</v>
      </c>
    </row>
    <row r="756" spans="1:12" ht="31.5">
      <c r="A756" s="155" t="s">
        <v>225</v>
      </c>
      <c r="B756" s="49"/>
      <c r="C756" s="42" t="s">
        <v>172</v>
      </c>
      <c r="D756" s="42" t="s">
        <v>157</v>
      </c>
      <c r="E756" s="43" t="s">
        <v>538</v>
      </c>
      <c r="F756" s="44" t="s">
        <v>188</v>
      </c>
      <c r="G756" s="45">
        <f t="shared" si="360"/>
        <v>31066.199999999997</v>
      </c>
      <c r="H756" s="45">
        <f t="shared" si="360"/>
        <v>31066.199999999997</v>
      </c>
      <c r="I756" s="45">
        <f t="shared" si="360"/>
        <v>0</v>
      </c>
      <c r="J756" s="45">
        <f t="shared" si="360"/>
        <v>0</v>
      </c>
      <c r="K756" s="45">
        <f t="shared" si="360"/>
        <v>0</v>
      </c>
      <c r="L756" s="45">
        <f t="shared" si="360"/>
        <v>0</v>
      </c>
    </row>
    <row r="757" spans="1:12" ht="31.5">
      <c r="A757" s="155" t="s">
        <v>189</v>
      </c>
      <c r="B757" s="49"/>
      <c r="C757" s="42" t="s">
        <v>172</v>
      </c>
      <c r="D757" s="42" t="s">
        <v>157</v>
      </c>
      <c r="E757" s="43" t="s">
        <v>538</v>
      </c>
      <c r="F757" s="44" t="s">
        <v>187</v>
      </c>
      <c r="G757" s="45">
        <f>6898.4+24167.8</f>
        <v>31066.199999999997</v>
      </c>
      <c r="H757" s="45">
        <f>6898.4+24167.8</f>
        <v>31066.199999999997</v>
      </c>
      <c r="I757" s="45">
        <f>G757-H757</f>
        <v>0</v>
      </c>
      <c r="J757" s="45"/>
      <c r="K757" s="45"/>
      <c r="L757" s="45"/>
    </row>
    <row r="758" spans="1:12" ht="47.25">
      <c r="A758" s="159" t="s">
        <v>549</v>
      </c>
      <c r="B758" s="46"/>
      <c r="C758" s="42" t="s">
        <v>172</v>
      </c>
      <c r="D758" s="42" t="s">
        <v>157</v>
      </c>
      <c r="E758" s="43" t="s">
        <v>550</v>
      </c>
      <c r="F758" s="44"/>
      <c r="G758" s="45">
        <f aca="true" t="shared" si="361" ref="G758:L759">G759</f>
        <v>400</v>
      </c>
      <c r="H758" s="45">
        <f t="shared" si="361"/>
        <v>400</v>
      </c>
      <c r="I758" s="45">
        <f t="shared" si="361"/>
        <v>0</v>
      </c>
      <c r="J758" s="45">
        <f t="shared" si="361"/>
        <v>0</v>
      </c>
      <c r="K758" s="45">
        <f t="shared" si="361"/>
        <v>0</v>
      </c>
      <c r="L758" s="45">
        <f t="shared" si="361"/>
        <v>0</v>
      </c>
    </row>
    <row r="759" spans="1:12" ht="31.5">
      <c r="A759" s="155" t="s">
        <v>225</v>
      </c>
      <c r="B759" s="49"/>
      <c r="C759" s="42" t="s">
        <v>172</v>
      </c>
      <c r="D759" s="42" t="s">
        <v>157</v>
      </c>
      <c r="E759" s="43" t="s">
        <v>550</v>
      </c>
      <c r="F759" s="44" t="s">
        <v>188</v>
      </c>
      <c r="G759" s="45">
        <f t="shared" si="361"/>
        <v>400</v>
      </c>
      <c r="H759" s="45">
        <f t="shared" si="361"/>
        <v>400</v>
      </c>
      <c r="I759" s="45">
        <f t="shared" si="361"/>
        <v>0</v>
      </c>
      <c r="J759" s="45">
        <f t="shared" si="361"/>
        <v>0</v>
      </c>
      <c r="K759" s="45">
        <f t="shared" si="361"/>
        <v>0</v>
      </c>
      <c r="L759" s="45">
        <f t="shared" si="361"/>
        <v>0</v>
      </c>
    </row>
    <row r="760" spans="1:12" ht="31.5">
      <c r="A760" s="155" t="s">
        <v>189</v>
      </c>
      <c r="B760" s="49"/>
      <c r="C760" s="42" t="s">
        <v>172</v>
      </c>
      <c r="D760" s="42" t="s">
        <v>157</v>
      </c>
      <c r="E760" s="43" t="s">
        <v>550</v>
      </c>
      <c r="F760" s="44" t="s">
        <v>187</v>
      </c>
      <c r="G760" s="45">
        <v>400</v>
      </c>
      <c r="H760" s="45">
        <v>400</v>
      </c>
      <c r="I760" s="45">
        <f>G760-H760</f>
        <v>0</v>
      </c>
      <c r="J760" s="45">
        <v>0</v>
      </c>
      <c r="K760" s="45">
        <v>0</v>
      </c>
      <c r="L760" s="45">
        <v>0</v>
      </c>
    </row>
    <row r="761" spans="1:12" ht="15.75">
      <c r="A761" s="157" t="s">
        <v>551</v>
      </c>
      <c r="B761" s="49"/>
      <c r="C761" s="37" t="s">
        <v>172</v>
      </c>
      <c r="D761" s="37" t="s">
        <v>157</v>
      </c>
      <c r="E761" s="38" t="s">
        <v>17</v>
      </c>
      <c r="F761" s="39"/>
      <c r="G761" s="40">
        <f aca="true" t="shared" si="362" ref="G761:L761">G762+G765+G770</f>
        <v>28745.600000000002</v>
      </c>
      <c r="H761" s="40">
        <f>H762+H765+H770</f>
        <v>28745.600000000002</v>
      </c>
      <c r="I761" s="40">
        <f t="shared" si="362"/>
        <v>0</v>
      </c>
      <c r="J761" s="40">
        <f t="shared" si="362"/>
        <v>29178.5</v>
      </c>
      <c r="K761" s="40">
        <f>K762+K765+K770</f>
        <v>29178.5</v>
      </c>
      <c r="L761" s="40">
        <f t="shared" si="362"/>
        <v>0</v>
      </c>
    </row>
    <row r="762" spans="1:12" ht="15.75">
      <c r="A762" s="156" t="s">
        <v>105</v>
      </c>
      <c r="B762" s="49"/>
      <c r="C762" s="42" t="s">
        <v>172</v>
      </c>
      <c r="D762" s="42" t="s">
        <v>157</v>
      </c>
      <c r="E762" s="43" t="s">
        <v>552</v>
      </c>
      <c r="F762" s="44"/>
      <c r="G762" s="45">
        <f aca="true" t="shared" si="363" ref="G762:L763">G763</f>
        <v>7577.7</v>
      </c>
      <c r="H762" s="45">
        <f t="shared" si="363"/>
        <v>7577.7</v>
      </c>
      <c r="I762" s="45">
        <f t="shared" si="363"/>
        <v>0</v>
      </c>
      <c r="J762" s="45">
        <f t="shared" si="363"/>
        <v>7880.8</v>
      </c>
      <c r="K762" s="45">
        <f t="shared" si="363"/>
        <v>7880.8</v>
      </c>
      <c r="L762" s="45">
        <f t="shared" si="363"/>
        <v>0</v>
      </c>
    </row>
    <row r="763" spans="1:12" ht="31.5">
      <c r="A763" s="155" t="s">
        <v>262</v>
      </c>
      <c r="B763" s="49"/>
      <c r="C763" s="42" t="s">
        <v>172</v>
      </c>
      <c r="D763" s="42" t="s">
        <v>157</v>
      </c>
      <c r="E763" s="43" t="s">
        <v>552</v>
      </c>
      <c r="F763" s="44" t="s">
        <v>178</v>
      </c>
      <c r="G763" s="45">
        <f t="shared" si="363"/>
        <v>7577.7</v>
      </c>
      <c r="H763" s="45">
        <f t="shared" si="363"/>
        <v>7577.7</v>
      </c>
      <c r="I763" s="45">
        <f t="shared" si="363"/>
        <v>0</v>
      </c>
      <c r="J763" s="45">
        <f t="shared" si="363"/>
        <v>7880.8</v>
      </c>
      <c r="K763" s="45">
        <f t="shared" si="363"/>
        <v>7880.8</v>
      </c>
      <c r="L763" s="45">
        <f t="shared" si="363"/>
        <v>0</v>
      </c>
    </row>
    <row r="764" spans="1:12" ht="15.75">
      <c r="A764" s="155" t="s">
        <v>197</v>
      </c>
      <c r="B764" s="49"/>
      <c r="C764" s="42" t="s">
        <v>172</v>
      </c>
      <c r="D764" s="42" t="s">
        <v>157</v>
      </c>
      <c r="E764" s="43" t="s">
        <v>552</v>
      </c>
      <c r="F764" s="44" t="s">
        <v>196</v>
      </c>
      <c r="G764" s="45">
        <v>7577.7</v>
      </c>
      <c r="H764" s="45">
        <v>7577.7</v>
      </c>
      <c r="I764" s="45">
        <f>G764-H764</f>
        <v>0</v>
      </c>
      <c r="J764" s="45">
        <v>7880.8</v>
      </c>
      <c r="K764" s="45">
        <v>7880.8</v>
      </c>
      <c r="L764" s="45">
        <f>J764-K764</f>
        <v>0</v>
      </c>
    </row>
    <row r="765" spans="1:12" ht="15.75">
      <c r="A765" s="156" t="s">
        <v>7</v>
      </c>
      <c r="B765" s="49"/>
      <c r="C765" s="42" t="s">
        <v>172</v>
      </c>
      <c r="D765" s="42" t="s">
        <v>157</v>
      </c>
      <c r="E765" s="43" t="s">
        <v>355</v>
      </c>
      <c r="F765" s="44"/>
      <c r="G765" s="45">
        <f aca="true" t="shared" si="364" ref="G765:L765">G766+G768</f>
        <v>4461.5</v>
      </c>
      <c r="H765" s="45">
        <f>H766+H768</f>
        <v>4461.5</v>
      </c>
      <c r="I765" s="45">
        <f t="shared" si="364"/>
        <v>0</v>
      </c>
      <c r="J765" s="45">
        <f t="shared" si="364"/>
        <v>4461.5</v>
      </c>
      <c r="K765" s="45">
        <f>K766+K768</f>
        <v>4461.5</v>
      </c>
      <c r="L765" s="45">
        <f t="shared" si="364"/>
        <v>0</v>
      </c>
    </row>
    <row r="766" spans="1:12" ht="31.5">
      <c r="A766" s="155" t="s">
        <v>225</v>
      </c>
      <c r="B766" s="49"/>
      <c r="C766" s="42" t="s">
        <v>172</v>
      </c>
      <c r="D766" s="42" t="s">
        <v>157</v>
      </c>
      <c r="E766" s="43" t="s">
        <v>355</v>
      </c>
      <c r="F766" s="44" t="s">
        <v>188</v>
      </c>
      <c r="G766" s="45">
        <f aca="true" t="shared" si="365" ref="G766:L766">G767</f>
        <v>1138.7</v>
      </c>
      <c r="H766" s="45">
        <f t="shared" si="365"/>
        <v>1138.7</v>
      </c>
      <c r="I766" s="45">
        <f t="shared" si="365"/>
        <v>0</v>
      </c>
      <c r="J766" s="45">
        <f t="shared" si="365"/>
        <v>1138.7</v>
      </c>
      <c r="K766" s="45">
        <f t="shared" si="365"/>
        <v>1138.7</v>
      </c>
      <c r="L766" s="45">
        <f t="shared" si="365"/>
        <v>0</v>
      </c>
    </row>
    <row r="767" spans="1:12" ht="31.5">
      <c r="A767" s="155" t="s">
        <v>189</v>
      </c>
      <c r="B767" s="49"/>
      <c r="C767" s="42" t="s">
        <v>172</v>
      </c>
      <c r="D767" s="42" t="s">
        <v>157</v>
      </c>
      <c r="E767" s="43" t="s">
        <v>355</v>
      </c>
      <c r="F767" s="44" t="s">
        <v>187</v>
      </c>
      <c r="G767" s="45">
        <v>1138.7</v>
      </c>
      <c r="H767" s="45">
        <v>1138.7</v>
      </c>
      <c r="I767" s="45">
        <f>G767-H767</f>
        <v>0</v>
      </c>
      <c r="J767" s="45">
        <v>1138.7</v>
      </c>
      <c r="K767" s="45">
        <v>1138.7</v>
      </c>
      <c r="L767" s="45">
        <f>J767-K767</f>
        <v>0</v>
      </c>
    </row>
    <row r="768" spans="1:12" ht="31.5">
      <c r="A768" s="155" t="s">
        <v>262</v>
      </c>
      <c r="B768" s="49"/>
      <c r="C768" s="42" t="s">
        <v>172</v>
      </c>
      <c r="D768" s="42" t="s">
        <v>157</v>
      </c>
      <c r="E768" s="43" t="s">
        <v>355</v>
      </c>
      <c r="F768" s="44" t="s">
        <v>178</v>
      </c>
      <c r="G768" s="45">
        <f aca="true" t="shared" si="366" ref="G768:L768">G769</f>
        <v>3322.8</v>
      </c>
      <c r="H768" s="45">
        <f t="shared" si="366"/>
        <v>3322.8</v>
      </c>
      <c r="I768" s="45">
        <f t="shared" si="366"/>
        <v>0</v>
      </c>
      <c r="J768" s="45">
        <f t="shared" si="366"/>
        <v>3322.8</v>
      </c>
      <c r="K768" s="45">
        <f t="shared" si="366"/>
        <v>3322.8</v>
      </c>
      <c r="L768" s="45">
        <f t="shared" si="366"/>
        <v>0</v>
      </c>
    </row>
    <row r="769" spans="1:12" ht="15.75">
      <c r="A769" s="155" t="s">
        <v>197</v>
      </c>
      <c r="B769" s="49"/>
      <c r="C769" s="42" t="s">
        <v>172</v>
      </c>
      <c r="D769" s="42" t="s">
        <v>157</v>
      </c>
      <c r="E769" s="43" t="s">
        <v>355</v>
      </c>
      <c r="F769" s="44" t="s">
        <v>196</v>
      </c>
      <c r="G769" s="45">
        <v>3322.8</v>
      </c>
      <c r="H769" s="45">
        <v>3322.8</v>
      </c>
      <c r="I769" s="45">
        <f>G769-H769</f>
        <v>0</v>
      </c>
      <c r="J769" s="45">
        <v>3322.8</v>
      </c>
      <c r="K769" s="45">
        <v>3322.8</v>
      </c>
      <c r="L769" s="45">
        <f>J769-K769</f>
        <v>0</v>
      </c>
    </row>
    <row r="770" spans="1:12" ht="15.75">
      <c r="A770" s="156" t="s">
        <v>553</v>
      </c>
      <c r="B770" s="49"/>
      <c r="C770" s="42" t="s">
        <v>172</v>
      </c>
      <c r="D770" s="42" t="s">
        <v>157</v>
      </c>
      <c r="E770" s="43" t="s">
        <v>554</v>
      </c>
      <c r="F770" s="44"/>
      <c r="G770" s="45">
        <f aca="true" t="shared" si="367" ref="G770:L771">G771</f>
        <v>16706.4</v>
      </c>
      <c r="H770" s="45">
        <f t="shared" si="367"/>
        <v>16706.4</v>
      </c>
      <c r="I770" s="45">
        <f t="shared" si="367"/>
        <v>0</v>
      </c>
      <c r="J770" s="45">
        <f t="shared" si="367"/>
        <v>16836.2</v>
      </c>
      <c r="K770" s="45">
        <f t="shared" si="367"/>
        <v>16836.2</v>
      </c>
      <c r="L770" s="45">
        <f t="shared" si="367"/>
        <v>0</v>
      </c>
    </row>
    <row r="771" spans="1:12" ht="31.5">
      <c r="A771" s="139" t="s">
        <v>225</v>
      </c>
      <c r="B771" s="129"/>
      <c r="C771" s="42" t="s">
        <v>172</v>
      </c>
      <c r="D771" s="42" t="s">
        <v>157</v>
      </c>
      <c r="E771" s="43" t="s">
        <v>554</v>
      </c>
      <c r="F771" s="44" t="s">
        <v>188</v>
      </c>
      <c r="G771" s="45">
        <f t="shared" si="367"/>
        <v>16706.4</v>
      </c>
      <c r="H771" s="45">
        <f t="shared" si="367"/>
        <v>16706.4</v>
      </c>
      <c r="I771" s="45">
        <f t="shared" si="367"/>
        <v>0</v>
      </c>
      <c r="J771" s="45">
        <f t="shared" si="367"/>
        <v>16836.2</v>
      </c>
      <c r="K771" s="45">
        <f t="shared" si="367"/>
        <v>16836.2</v>
      </c>
      <c r="L771" s="45">
        <f t="shared" si="367"/>
        <v>0</v>
      </c>
    </row>
    <row r="772" spans="1:12" ht="31.5">
      <c r="A772" s="139" t="s">
        <v>189</v>
      </c>
      <c r="B772" s="129"/>
      <c r="C772" s="42" t="s">
        <v>172</v>
      </c>
      <c r="D772" s="42" t="s">
        <v>157</v>
      </c>
      <c r="E772" s="43" t="s">
        <v>554</v>
      </c>
      <c r="F772" s="44" t="s">
        <v>187</v>
      </c>
      <c r="G772" s="45">
        <f>3245.2+11843.2+1618</f>
        <v>16706.4</v>
      </c>
      <c r="H772" s="45">
        <f>3245.2+11843.2+1618</f>
        <v>16706.4</v>
      </c>
      <c r="I772" s="45">
        <f>G772-H772</f>
        <v>0</v>
      </c>
      <c r="J772" s="45">
        <f>3375+11843.2+1618</f>
        <v>16836.2</v>
      </c>
      <c r="K772" s="45">
        <f>3375+11843.2+1618</f>
        <v>16836.2</v>
      </c>
      <c r="L772" s="45">
        <f>J772-K772</f>
        <v>0</v>
      </c>
    </row>
    <row r="773" spans="1:12" ht="15.75">
      <c r="A773" s="191" t="s">
        <v>591</v>
      </c>
      <c r="B773" s="129"/>
      <c r="C773" s="37" t="s">
        <v>172</v>
      </c>
      <c r="D773" s="37" t="s">
        <v>172</v>
      </c>
      <c r="E773" s="38"/>
      <c r="F773" s="39"/>
      <c r="G773" s="40">
        <f aca="true" t="shared" si="368" ref="G773:L777">G774</f>
        <v>7872.5</v>
      </c>
      <c r="H773" s="40">
        <f t="shared" si="368"/>
        <v>7872.5</v>
      </c>
      <c r="I773" s="40">
        <f t="shared" si="368"/>
        <v>0</v>
      </c>
      <c r="J773" s="40">
        <f t="shared" si="368"/>
        <v>0</v>
      </c>
      <c r="K773" s="40">
        <f t="shared" si="368"/>
        <v>0</v>
      </c>
      <c r="L773" s="40">
        <f t="shared" si="368"/>
        <v>0</v>
      </c>
    </row>
    <row r="774" spans="1:12" ht="31.5">
      <c r="A774" s="192" t="s">
        <v>509</v>
      </c>
      <c r="B774" s="129"/>
      <c r="C774" s="37" t="s">
        <v>172</v>
      </c>
      <c r="D774" s="37" t="s">
        <v>172</v>
      </c>
      <c r="E774" s="38" t="s">
        <v>499</v>
      </c>
      <c r="F774" s="39"/>
      <c r="G774" s="40">
        <f t="shared" si="368"/>
        <v>7872.5</v>
      </c>
      <c r="H774" s="40">
        <f t="shared" si="368"/>
        <v>7872.5</v>
      </c>
      <c r="I774" s="40">
        <f t="shared" si="368"/>
        <v>0</v>
      </c>
      <c r="J774" s="40">
        <f t="shared" si="368"/>
        <v>0</v>
      </c>
      <c r="K774" s="40">
        <f t="shared" si="368"/>
        <v>0</v>
      </c>
      <c r="L774" s="40">
        <f t="shared" si="368"/>
        <v>0</v>
      </c>
    </row>
    <row r="775" spans="1:12" ht="31.5">
      <c r="A775" s="141" t="s">
        <v>590</v>
      </c>
      <c r="B775" s="49"/>
      <c r="C775" s="37" t="s">
        <v>172</v>
      </c>
      <c r="D775" s="37" t="s">
        <v>172</v>
      </c>
      <c r="E775" s="38" t="s">
        <v>277</v>
      </c>
      <c r="F775" s="44"/>
      <c r="G775" s="45">
        <f aca="true" t="shared" si="369" ref="G775:L775">G776</f>
        <v>7872.5</v>
      </c>
      <c r="H775" s="45">
        <f t="shared" si="369"/>
        <v>7872.5</v>
      </c>
      <c r="I775" s="45">
        <f t="shared" si="369"/>
        <v>0</v>
      </c>
      <c r="J775" s="45">
        <f t="shared" si="369"/>
        <v>0</v>
      </c>
      <c r="K775" s="45">
        <f t="shared" si="369"/>
        <v>0</v>
      </c>
      <c r="L775" s="45">
        <f t="shared" si="369"/>
        <v>0</v>
      </c>
    </row>
    <row r="776" spans="1:12" ht="47.25">
      <c r="A776" s="156" t="s">
        <v>595</v>
      </c>
      <c r="B776" s="91"/>
      <c r="C776" s="42" t="s">
        <v>172</v>
      </c>
      <c r="D776" s="42" t="s">
        <v>172</v>
      </c>
      <c r="E776" s="43" t="s">
        <v>594</v>
      </c>
      <c r="F776" s="44"/>
      <c r="G776" s="45">
        <f t="shared" si="368"/>
        <v>7872.5</v>
      </c>
      <c r="H776" s="45">
        <f t="shared" si="368"/>
        <v>7872.5</v>
      </c>
      <c r="I776" s="45">
        <f t="shared" si="368"/>
        <v>0</v>
      </c>
      <c r="J776" s="45">
        <f t="shared" si="368"/>
        <v>0</v>
      </c>
      <c r="K776" s="45">
        <f t="shared" si="368"/>
        <v>0</v>
      </c>
      <c r="L776" s="45">
        <f t="shared" si="368"/>
        <v>0</v>
      </c>
    </row>
    <row r="777" spans="1:12" ht="15.75">
      <c r="A777" s="163" t="s">
        <v>226</v>
      </c>
      <c r="B777" s="46"/>
      <c r="C777" s="42" t="s">
        <v>172</v>
      </c>
      <c r="D777" s="42" t="s">
        <v>172</v>
      </c>
      <c r="E777" s="43" t="s">
        <v>594</v>
      </c>
      <c r="F777" s="44" t="s">
        <v>199</v>
      </c>
      <c r="G777" s="45">
        <f t="shared" si="368"/>
        <v>7872.5</v>
      </c>
      <c r="H777" s="45">
        <f t="shared" si="368"/>
        <v>7872.5</v>
      </c>
      <c r="I777" s="45">
        <f t="shared" si="368"/>
        <v>0</v>
      </c>
      <c r="J777" s="45">
        <f t="shared" si="368"/>
        <v>0</v>
      </c>
      <c r="K777" s="45">
        <f t="shared" si="368"/>
        <v>0</v>
      </c>
      <c r="L777" s="45">
        <f t="shared" si="368"/>
        <v>0</v>
      </c>
    </row>
    <row r="778" spans="1:12" ht="15.75">
      <c r="A778" s="175" t="s">
        <v>179</v>
      </c>
      <c r="B778" s="41"/>
      <c r="C778" s="42" t="s">
        <v>172</v>
      </c>
      <c r="D778" s="42" t="s">
        <v>172</v>
      </c>
      <c r="E778" s="43" t="s">
        <v>594</v>
      </c>
      <c r="F778" s="44" t="s">
        <v>200</v>
      </c>
      <c r="G778" s="45">
        <f>7864.6+7.9</f>
        <v>7872.5</v>
      </c>
      <c r="H778" s="45">
        <f>7864.6+7.9</f>
        <v>7872.5</v>
      </c>
      <c r="I778" s="45">
        <f>G778-H778</f>
        <v>0</v>
      </c>
      <c r="J778" s="45">
        <v>0</v>
      </c>
      <c r="K778" s="45">
        <v>0</v>
      </c>
      <c r="L778" s="45">
        <v>0</v>
      </c>
    </row>
    <row r="779" spans="1:12" ht="15.75">
      <c r="A779" s="193" t="s">
        <v>307</v>
      </c>
      <c r="B779" s="73"/>
      <c r="C779" s="99"/>
      <c r="D779" s="99"/>
      <c r="E779" s="100"/>
      <c r="F779" s="101"/>
      <c r="G779" s="102">
        <v>20744.3</v>
      </c>
      <c r="H779" s="102">
        <v>20744.3</v>
      </c>
      <c r="I779" s="102">
        <f>G779-H779</f>
        <v>0</v>
      </c>
      <c r="J779" s="102">
        <v>42391.1</v>
      </c>
      <c r="K779" s="102">
        <v>42391.1</v>
      </c>
      <c r="L779" s="102">
        <f>программы!G651</f>
        <v>0</v>
      </c>
    </row>
    <row r="780" spans="1:12" ht="15.75">
      <c r="A780" s="92" t="s">
        <v>186</v>
      </c>
      <c r="B780" s="93"/>
      <c r="C780" s="93"/>
      <c r="D780" s="93"/>
      <c r="E780" s="93"/>
      <c r="F780" s="93"/>
      <c r="G780" s="66">
        <f aca="true" t="shared" si="370" ref="G780:L780">G7+G183+G213+G232+G419+G619+G639+G687+G701+G779</f>
        <v>1462630.417</v>
      </c>
      <c r="H780" s="66">
        <f>H7+H183+H213+H232+H419+H619+H639+H687+H701+H779</f>
        <v>1462630.417</v>
      </c>
      <c r="I780" s="66">
        <f t="shared" si="370"/>
        <v>0</v>
      </c>
      <c r="J780" s="66">
        <f t="shared" si="370"/>
        <v>1338768.6920000003</v>
      </c>
      <c r="K780" s="66">
        <f>K7+K183+K213+K232+K419+K619+K639+K687+K701+K779</f>
        <v>1340735.0920000004</v>
      </c>
      <c r="L780" s="66">
        <f t="shared" si="370"/>
        <v>-1966.4</v>
      </c>
    </row>
    <row r="783" spans="7:12" ht="15.75">
      <c r="G783" s="103"/>
      <c r="H783" s="103"/>
      <c r="I783" s="103"/>
      <c r="J783" s="103"/>
      <c r="K783" s="103"/>
      <c r="L783" s="103"/>
    </row>
    <row r="784" spans="7:12" ht="15.75">
      <c r="G784" s="103"/>
      <c r="H784" s="103"/>
      <c r="I784" s="103"/>
      <c r="J784" s="103"/>
      <c r="K784" s="103"/>
      <c r="L784" s="103"/>
    </row>
  </sheetData>
  <sheetProtection/>
  <mergeCells count="2">
    <mergeCell ref="E1:L1"/>
    <mergeCell ref="A3:L3"/>
  </mergeCells>
  <printOptions/>
  <pageMargins left="0.7" right="0.7" top="0.75" bottom="0.75" header="0.3" footer="0.3"/>
  <pageSetup horizontalDpi="600" verticalDpi="600" orientation="portrait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I664"/>
  <sheetViews>
    <sheetView tabSelected="1" view="pageBreakPreview" zoomScale="110" zoomScaleSheetLayoutView="110" zoomScalePageLayoutView="0" workbookViewId="0" topLeftCell="A1">
      <selection activeCell="B2" sqref="B2:E2"/>
    </sheetView>
  </sheetViews>
  <sheetFormatPr defaultColWidth="9.00390625" defaultRowHeight="12.75"/>
  <cols>
    <col min="1" max="1" width="93.00390625" style="194" customWidth="1"/>
    <col min="2" max="2" width="16.875" style="21" customWidth="1"/>
    <col min="3" max="3" width="5.125" style="21" customWidth="1"/>
    <col min="4" max="4" width="16.00390625" style="283" customWidth="1"/>
    <col min="5" max="5" width="16.75390625" style="283" customWidth="1"/>
    <col min="6" max="6" width="11.875" style="28" hidden="1" customWidth="1"/>
    <col min="7" max="7" width="11.625" style="28" hidden="1" customWidth="1"/>
    <col min="8" max="8" width="11.125" style="28" hidden="1" customWidth="1"/>
    <col min="9" max="9" width="2.375" style="11" customWidth="1"/>
    <col min="10" max="16384" width="9.125" style="28" customWidth="1"/>
  </cols>
  <sheetData>
    <row r="1" spans="1:5" s="9" customFormat="1" ht="18.75">
      <c r="A1" s="236"/>
      <c r="B1" s="301" t="s">
        <v>616</v>
      </c>
      <c r="C1" s="302"/>
      <c r="D1" s="302"/>
      <c r="E1" s="302"/>
    </row>
    <row r="2" spans="1:5" s="9" customFormat="1" ht="18.75">
      <c r="A2" s="236"/>
      <c r="B2" s="301" t="s">
        <v>138</v>
      </c>
      <c r="C2" s="302"/>
      <c r="D2" s="302"/>
      <c r="E2" s="302"/>
    </row>
    <row r="3" spans="1:5" s="9" customFormat="1" ht="18.75">
      <c r="A3" s="236"/>
      <c r="B3" s="303" t="s">
        <v>409</v>
      </c>
      <c r="C3" s="304"/>
      <c r="D3" s="304"/>
      <c r="E3" s="304"/>
    </row>
    <row r="4" spans="1:5" s="9" customFormat="1" ht="18.75">
      <c r="A4" s="236"/>
      <c r="B4" s="303" t="s">
        <v>308</v>
      </c>
      <c r="C4" s="304"/>
      <c r="D4" s="304"/>
      <c r="E4" s="304"/>
    </row>
    <row r="5" spans="1:5" s="9" customFormat="1" ht="18" customHeight="1">
      <c r="A5" s="236"/>
      <c r="B5" s="301" t="s">
        <v>612</v>
      </c>
      <c r="C5" s="302"/>
      <c r="D5" s="302"/>
      <c r="E5" s="302"/>
    </row>
    <row r="6" spans="1:3" ht="15.75">
      <c r="A6" s="267"/>
      <c r="B6" s="269"/>
      <c r="C6" s="269"/>
    </row>
    <row r="7" spans="1:5" s="9" customFormat="1" ht="18.75">
      <c r="A7" s="236"/>
      <c r="B7" s="301" t="s">
        <v>600</v>
      </c>
      <c r="C7" s="302"/>
      <c r="D7" s="302"/>
      <c r="E7" s="302"/>
    </row>
    <row r="8" spans="1:5" s="9" customFormat="1" ht="18.75">
      <c r="A8" s="236"/>
      <c r="B8" s="301" t="s">
        <v>138</v>
      </c>
      <c r="C8" s="302"/>
      <c r="D8" s="302"/>
      <c r="E8" s="302"/>
    </row>
    <row r="9" spans="1:5" s="9" customFormat="1" ht="18.75">
      <c r="A9" s="236"/>
      <c r="B9" s="303" t="s">
        <v>409</v>
      </c>
      <c r="C9" s="304"/>
      <c r="D9" s="304"/>
      <c r="E9" s="304"/>
    </row>
    <row r="10" spans="1:5" s="9" customFormat="1" ht="18.75">
      <c r="A10" s="236"/>
      <c r="B10" s="303" t="s">
        <v>308</v>
      </c>
      <c r="C10" s="304"/>
      <c r="D10" s="304"/>
      <c r="E10" s="304"/>
    </row>
    <row r="11" spans="1:5" s="9" customFormat="1" ht="15" customHeight="1">
      <c r="A11" s="236"/>
      <c r="B11" s="301" t="s">
        <v>596</v>
      </c>
      <c r="C11" s="302"/>
      <c r="D11" s="302"/>
      <c r="E11" s="302"/>
    </row>
    <row r="12" spans="1:5" s="9" customFormat="1" ht="18.75">
      <c r="A12" s="306"/>
      <c r="B12" s="306"/>
      <c r="C12" s="306"/>
      <c r="D12" s="306"/>
      <c r="E12" s="284"/>
    </row>
    <row r="13" spans="1:5" s="11" customFormat="1" ht="48" customHeight="1">
      <c r="A13" s="305" t="s">
        <v>413</v>
      </c>
      <c r="B13" s="305"/>
      <c r="C13" s="305"/>
      <c r="D13" s="305"/>
      <c r="E13" s="305"/>
    </row>
    <row r="14" spans="1:5" s="11" customFormat="1" ht="14.25" customHeight="1">
      <c r="A14" s="10"/>
      <c r="B14" s="10"/>
      <c r="C14" s="10"/>
      <c r="D14" s="285"/>
      <c r="E14" s="285"/>
    </row>
    <row r="15" spans="1:5" s="9" customFormat="1" ht="66" customHeight="1">
      <c r="A15" s="12" t="s">
        <v>145</v>
      </c>
      <c r="B15" s="12" t="s">
        <v>144</v>
      </c>
      <c r="C15" s="12" t="s">
        <v>149</v>
      </c>
      <c r="D15" s="12" t="s">
        <v>373</v>
      </c>
      <c r="E15" s="12" t="s">
        <v>408</v>
      </c>
    </row>
    <row r="16" spans="1:5" s="13" customFormat="1" ht="12.75" customHeight="1">
      <c r="A16" s="22">
        <v>1</v>
      </c>
      <c r="B16" s="22" t="s">
        <v>228</v>
      </c>
      <c r="C16" s="22" t="s">
        <v>229</v>
      </c>
      <c r="D16" s="22" t="s">
        <v>133</v>
      </c>
      <c r="E16" s="22" t="s">
        <v>300</v>
      </c>
    </row>
    <row r="17" spans="1:9" s="14" customFormat="1" ht="31.5">
      <c r="A17" s="237" t="s">
        <v>555</v>
      </c>
      <c r="B17" s="238" t="s">
        <v>43</v>
      </c>
      <c r="C17" s="238"/>
      <c r="D17" s="200">
        <f>D18+D21</f>
        <v>1175.5</v>
      </c>
      <c r="E17" s="200">
        <f>E18+E21</f>
        <v>1175.5</v>
      </c>
      <c r="I17" s="270"/>
    </row>
    <row r="18" spans="1:9" s="14" customFormat="1" ht="15.75">
      <c r="A18" s="153" t="s">
        <v>114</v>
      </c>
      <c r="B18" s="44" t="s">
        <v>44</v>
      </c>
      <c r="C18" s="44"/>
      <c r="D18" s="45">
        <f>D19</f>
        <v>1140</v>
      </c>
      <c r="E18" s="45">
        <f>E19</f>
        <v>1140</v>
      </c>
      <c r="I18" s="270"/>
    </row>
    <row r="19" spans="1:9" s="14" customFormat="1" ht="15.75">
      <c r="A19" s="155" t="s">
        <v>225</v>
      </c>
      <c r="B19" s="44" t="s">
        <v>44</v>
      </c>
      <c r="C19" s="44" t="s">
        <v>188</v>
      </c>
      <c r="D19" s="45">
        <f>SUM(D20)</f>
        <v>1140</v>
      </c>
      <c r="E19" s="45">
        <f>SUM(E20)</f>
        <v>1140</v>
      </c>
      <c r="I19" s="270"/>
    </row>
    <row r="20" spans="1:9" s="14" customFormat="1" ht="31.5">
      <c r="A20" s="155" t="s">
        <v>189</v>
      </c>
      <c r="B20" s="44" t="s">
        <v>44</v>
      </c>
      <c r="C20" s="44" t="s">
        <v>187</v>
      </c>
      <c r="D20" s="45">
        <v>1140</v>
      </c>
      <c r="E20" s="45">
        <v>1140</v>
      </c>
      <c r="I20" s="270"/>
    </row>
    <row r="21" spans="1:9" s="14" customFormat="1" ht="15.75">
      <c r="A21" s="156" t="s">
        <v>116</v>
      </c>
      <c r="B21" s="134" t="s">
        <v>45</v>
      </c>
      <c r="C21" s="44"/>
      <c r="D21" s="45">
        <f>D22</f>
        <v>35.5</v>
      </c>
      <c r="E21" s="45">
        <f>E22</f>
        <v>35.5</v>
      </c>
      <c r="I21" s="270"/>
    </row>
    <row r="22" spans="1:9" s="14" customFormat="1" ht="15.75">
      <c r="A22" s="155" t="s">
        <v>225</v>
      </c>
      <c r="B22" s="134" t="s">
        <v>45</v>
      </c>
      <c r="C22" s="44" t="s">
        <v>188</v>
      </c>
      <c r="D22" s="45">
        <f>D23</f>
        <v>35.5</v>
      </c>
      <c r="E22" s="45">
        <f>E23</f>
        <v>35.5</v>
      </c>
      <c r="I22" s="270"/>
    </row>
    <row r="23" spans="1:9" s="14" customFormat="1" ht="31.5">
      <c r="A23" s="155" t="s">
        <v>189</v>
      </c>
      <c r="B23" s="134" t="s">
        <v>45</v>
      </c>
      <c r="C23" s="44" t="s">
        <v>187</v>
      </c>
      <c r="D23" s="45">
        <v>35.5</v>
      </c>
      <c r="E23" s="45">
        <v>35.5</v>
      </c>
      <c r="I23" s="270"/>
    </row>
    <row r="24" spans="1:6" ht="31.5">
      <c r="A24" s="239" t="s">
        <v>556</v>
      </c>
      <c r="B24" s="240" t="s">
        <v>11</v>
      </c>
      <c r="C24" s="241"/>
      <c r="D24" s="242">
        <f>D25+D62+D117+D149</f>
        <v>797467.317</v>
      </c>
      <c r="E24" s="242">
        <f>E25+E62+E117+E149</f>
        <v>803841.2299999999</v>
      </c>
      <c r="F24" s="98">
        <f>E24-E149+400</f>
        <v>787430.6299999999</v>
      </c>
    </row>
    <row r="25" spans="1:8" ht="31.5">
      <c r="A25" s="152" t="s">
        <v>504</v>
      </c>
      <c r="B25" s="39" t="s">
        <v>12</v>
      </c>
      <c r="C25" s="206"/>
      <c r="D25" s="53">
        <f>D26+D29+D32+D35+D38+D41+D44+D47+D50+D53+D56+D59</f>
        <v>275987.4</v>
      </c>
      <c r="E25" s="53">
        <f>E26+E29+E32+E35+E38+E41+E44+E47+E50+E53+E56+E59</f>
        <v>283601</v>
      </c>
      <c r="F25" s="28">
        <v>284147.9</v>
      </c>
      <c r="G25" s="98">
        <f>F25-E25</f>
        <v>546.9000000000233</v>
      </c>
      <c r="H25" s="105">
        <f>F25+F62+F117</f>
        <v>788404.8</v>
      </c>
    </row>
    <row r="26" spans="1:5" ht="15.75">
      <c r="A26" s="178" t="s">
        <v>103</v>
      </c>
      <c r="B26" s="44" t="s">
        <v>27</v>
      </c>
      <c r="C26" s="44"/>
      <c r="D26" s="54">
        <f>D27</f>
        <v>112568.1</v>
      </c>
      <c r="E26" s="54">
        <f>E27</f>
        <v>116744.5</v>
      </c>
    </row>
    <row r="27" spans="1:5" ht="31.5">
      <c r="A27" s="163" t="s">
        <v>190</v>
      </c>
      <c r="B27" s="44" t="s">
        <v>27</v>
      </c>
      <c r="C27" s="44" t="s">
        <v>178</v>
      </c>
      <c r="D27" s="54">
        <f>D28</f>
        <v>112568.1</v>
      </c>
      <c r="E27" s="54">
        <f>E28</f>
        <v>116744.5</v>
      </c>
    </row>
    <row r="28" spans="1:8" ht="15.75">
      <c r="A28" s="153" t="s">
        <v>191</v>
      </c>
      <c r="B28" s="44" t="s">
        <v>27</v>
      </c>
      <c r="C28" s="44" t="s">
        <v>192</v>
      </c>
      <c r="D28" s="54">
        <v>112568.1</v>
      </c>
      <c r="E28" s="54">
        <v>116744.5</v>
      </c>
      <c r="F28" s="98">
        <f>D28+D65+D120+D123+D124+D126+D127</f>
        <v>288043.4</v>
      </c>
      <c r="G28" s="28">
        <v>288043.4</v>
      </c>
      <c r="H28" s="98">
        <f>G28-F28</f>
        <v>0</v>
      </c>
    </row>
    <row r="29" spans="1:5" ht="15.75">
      <c r="A29" s="139" t="s">
        <v>215</v>
      </c>
      <c r="B29" s="44" t="s">
        <v>216</v>
      </c>
      <c r="C29" s="44"/>
      <c r="D29" s="54">
        <f>D30</f>
        <v>620</v>
      </c>
      <c r="E29" s="54">
        <f>E30</f>
        <v>620</v>
      </c>
    </row>
    <row r="30" spans="1:5" ht="31.5">
      <c r="A30" s="163" t="s">
        <v>190</v>
      </c>
      <c r="B30" s="44" t="s">
        <v>216</v>
      </c>
      <c r="C30" s="44" t="s">
        <v>178</v>
      </c>
      <c r="D30" s="54">
        <f>D31</f>
        <v>620</v>
      </c>
      <c r="E30" s="54">
        <f>E31</f>
        <v>620</v>
      </c>
    </row>
    <row r="31" spans="1:5" ht="15.75">
      <c r="A31" s="153" t="s">
        <v>191</v>
      </c>
      <c r="B31" s="44" t="s">
        <v>216</v>
      </c>
      <c r="C31" s="44" t="s">
        <v>192</v>
      </c>
      <c r="D31" s="54">
        <v>620</v>
      </c>
      <c r="E31" s="54">
        <v>620</v>
      </c>
    </row>
    <row r="32" spans="1:5" ht="15.75">
      <c r="A32" s="153" t="s">
        <v>7</v>
      </c>
      <c r="B32" s="44" t="s">
        <v>488</v>
      </c>
      <c r="C32" s="44"/>
      <c r="D32" s="54">
        <f>D33</f>
        <v>300</v>
      </c>
      <c r="E32" s="54">
        <f>E33</f>
        <v>300</v>
      </c>
    </row>
    <row r="33" spans="1:5" ht="31.5">
      <c r="A33" s="163" t="s">
        <v>190</v>
      </c>
      <c r="B33" s="44" t="s">
        <v>488</v>
      </c>
      <c r="C33" s="44" t="s">
        <v>178</v>
      </c>
      <c r="D33" s="54">
        <f>D34</f>
        <v>300</v>
      </c>
      <c r="E33" s="54">
        <f>E34</f>
        <v>300</v>
      </c>
    </row>
    <row r="34" spans="1:5" ht="15.75">
      <c r="A34" s="153" t="s">
        <v>191</v>
      </c>
      <c r="B34" s="44" t="s">
        <v>488</v>
      </c>
      <c r="C34" s="44" t="s">
        <v>192</v>
      </c>
      <c r="D34" s="54">
        <v>300</v>
      </c>
      <c r="E34" s="54">
        <v>300</v>
      </c>
    </row>
    <row r="35" spans="1:5" ht="15.75">
      <c r="A35" s="139" t="s">
        <v>330</v>
      </c>
      <c r="B35" s="44" t="s">
        <v>358</v>
      </c>
      <c r="C35" s="44"/>
      <c r="D35" s="54">
        <f>D36</f>
        <v>800</v>
      </c>
      <c r="E35" s="54">
        <f>E36</f>
        <v>800</v>
      </c>
    </row>
    <row r="36" spans="1:9" s="31" customFormat="1" ht="31.5">
      <c r="A36" s="163" t="s">
        <v>190</v>
      </c>
      <c r="B36" s="44" t="s">
        <v>358</v>
      </c>
      <c r="C36" s="44" t="s">
        <v>178</v>
      </c>
      <c r="D36" s="54">
        <f>D37</f>
        <v>800</v>
      </c>
      <c r="E36" s="54">
        <f>E37</f>
        <v>800</v>
      </c>
      <c r="I36" s="167"/>
    </row>
    <row r="37" spans="1:9" s="31" customFormat="1" ht="15.75">
      <c r="A37" s="153" t="s">
        <v>191</v>
      </c>
      <c r="B37" s="44" t="s">
        <v>358</v>
      </c>
      <c r="C37" s="44" t="s">
        <v>192</v>
      </c>
      <c r="D37" s="54">
        <v>800</v>
      </c>
      <c r="E37" s="54">
        <v>800</v>
      </c>
      <c r="I37" s="167"/>
    </row>
    <row r="38" spans="1:9" s="31" customFormat="1" ht="15.75">
      <c r="A38" s="139" t="s">
        <v>265</v>
      </c>
      <c r="B38" s="44" t="s">
        <v>25</v>
      </c>
      <c r="C38" s="44"/>
      <c r="D38" s="54">
        <f>D39</f>
        <v>600</v>
      </c>
      <c r="E38" s="54">
        <f>E39</f>
        <v>600</v>
      </c>
      <c r="I38" s="167"/>
    </row>
    <row r="39" spans="1:9" s="31" customFormat="1" ht="31.5">
      <c r="A39" s="163" t="s">
        <v>190</v>
      </c>
      <c r="B39" s="44" t="s">
        <v>25</v>
      </c>
      <c r="C39" s="44" t="s">
        <v>178</v>
      </c>
      <c r="D39" s="54">
        <f>D40</f>
        <v>600</v>
      </c>
      <c r="E39" s="54">
        <f>E40</f>
        <v>600</v>
      </c>
      <c r="I39" s="167"/>
    </row>
    <row r="40" spans="1:9" s="31" customFormat="1" ht="15.75">
      <c r="A40" s="153" t="s">
        <v>191</v>
      </c>
      <c r="B40" s="44" t="s">
        <v>25</v>
      </c>
      <c r="C40" s="44" t="s">
        <v>192</v>
      </c>
      <c r="D40" s="54">
        <v>600</v>
      </c>
      <c r="E40" s="54">
        <v>600</v>
      </c>
      <c r="I40" s="167"/>
    </row>
    <row r="41" spans="1:9" s="31" customFormat="1" ht="31.5">
      <c r="A41" s="139" t="s">
        <v>266</v>
      </c>
      <c r="B41" s="44" t="s">
        <v>26</v>
      </c>
      <c r="C41" s="44"/>
      <c r="D41" s="54">
        <f>D42</f>
        <v>100</v>
      </c>
      <c r="E41" s="54">
        <f>E42</f>
        <v>100</v>
      </c>
      <c r="I41" s="167"/>
    </row>
    <row r="42" spans="1:9" s="31" customFormat="1" ht="31.5">
      <c r="A42" s="163" t="s">
        <v>190</v>
      </c>
      <c r="B42" s="44" t="s">
        <v>26</v>
      </c>
      <c r="C42" s="44" t="s">
        <v>178</v>
      </c>
      <c r="D42" s="54">
        <f>D43</f>
        <v>100</v>
      </c>
      <c r="E42" s="54">
        <f>E43</f>
        <v>100</v>
      </c>
      <c r="I42" s="167"/>
    </row>
    <row r="43" spans="1:5" ht="15.75">
      <c r="A43" s="153" t="s">
        <v>191</v>
      </c>
      <c r="B43" s="44" t="s">
        <v>26</v>
      </c>
      <c r="C43" s="44" t="s">
        <v>192</v>
      </c>
      <c r="D43" s="54">
        <v>100</v>
      </c>
      <c r="E43" s="54">
        <v>100</v>
      </c>
    </row>
    <row r="44" spans="1:5" ht="15.75">
      <c r="A44" s="139" t="s">
        <v>267</v>
      </c>
      <c r="B44" s="44" t="s">
        <v>403</v>
      </c>
      <c r="C44" s="44"/>
      <c r="D44" s="54">
        <f>D45</f>
        <v>870.6</v>
      </c>
      <c r="E44" s="54">
        <f>E45</f>
        <v>870.6</v>
      </c>
    </row>
    <row r="45" spans="1:5" ht="31.5">
      <c r="A45" s="163" t="s">
        <v>190</v>
      </c>
      <c r="B45" s="44" t="s">
        <v>403</v>
      </c>
      <c r="C45" s="44" t="s">
        <v>178</v>
      </c>
      <c r="D45" s="54">
        <f>D46</f>
        <v>870.6</v>
      </c>
      <c r="E45" s="54">
        <f>E46</f>
        <v>870.6</v>
      </c>
    </row>
    <row r="46" spans="1:5" ht="15.75">
      <c r="A46" s="153" t="s">
        <v>191</v>
      </c>
      <c r="B46" s="44" t="s">
        <v>403</v>
      </c>
      <c r="C46" s="44" t="s">
        <v>192</v>
      </c>
      <c r="D46" s="54">
        <v>870.6</v>
      </c>
      <c r="E46" s="54">
        <v>870.6</v>
      </c>
    </row>
    <row r="47" spans="1:9" s="14" customFormat="1" ht="31.5">
      <c r="A47" s="139" t="s">
        <v>329</v>
      </c>
      <c r="B47" s="44" t="s">
        <v>402</v>
      </c>
      <c r="C47" s="44"/>
      <c r="D47" s="54">
        <f>D48</f>
        <v>281.6</v>
      </c>
      <c r="E47" s="54">
        <f>E48</f>
        <v>281.6</v>
      </c>
      <c r="I47" s="270"/>
    </row>
    <row r="48" spans="1:9" s="14" customFormat="1" ht="31.5">
      <c r="A48" s="163" t="s">
        <v>190</v>
      </c>
      <c r="B48" s="44" t="s">
        <v>402</v>
      </c>
      <c r="C48" s="44" t="s">
        <v>178</v>
      </c>
      <c r="D48" s="54">
        <f>D49</f>
        <v>281.6</v>
      </c>
      <c r="E48" s="54">
        <f>E49</f>
        <v>281.6</v>
      </c>
      <c r="I48" s="270"/>
    </row>
    <row r="49" spans="1:5" ht="15.75">
      <c r="A49" s="153" t="s">
        <v>191</v>
      </c>
      <c r="B49" s="44" t="s">
        <v>402</v>
      </c>
      <c r="C49" s="44" t="s">
        <v>192</v>
      </c>
      <c r="D49" s="54">
        <v>281.6</v>
      </c>
      <c r="E49" s="54">
        <v>281.6</v>
      </c>
    </row>
    <row r="50" spans="1:9" s="14" customFormat="1" ht="63">
      <c r="A50" s="169" t="s">
        <v>557</v>
      </c>
      <c r="B50" s="44" t="s">
        <v>243</v>
      </c>
      <c r="C50" s="44"/>
      <c r="D50" s="54">
        <f>D51</f>
        <v>1331</v>
      </c>
      <c r="E50" s="54">
        <f>E51</f>
        <v>1080.4</v>
      </c>
      <c r="I50" s="270"/>
    </row>
    <row r="51" spans="1:5" ht="31.5">
      <c r="A51" s="163" t="s">
        <v>190</v>
      </c>
      <c r="B51" s="44" t="s">
        <v>243</v>
      </c>
      <c r="C51" s="44" t="s">
        <v>178</v>
      </c>
      <c r="D51" s="54">
        <f>D52</f>
        <v>1331</v>
      </c>
      <c r="E51" s="54">
        <f>E52</f>
        <v>1080.4</v>
      </c>
    </row>
    <row r="52" spans="1:5" ht="15.75">
      <c r="A52" s="153" t="s">
        <v>191</v>
      </c>
      <c r="B52" s="44" t="s">
        <v>243</v>
      </c>
      <c r="C52" s="44" t="s">
        <v>192</v>
      </c>
      <c r="D52" s="54">
        <f>1430.2-99.2</f>
        <v>1331</v>
      </c>
      <c r="E52" s="54">
        <f>1627.3-74.8-472.1</f>
        <v>1080.4</v>
      </c>
    </row>
    <row r="53" spans="1:5" ht="15.75">
      <c r="A53" s="154" t="s">
        <v>271</v>
      </c>
      <c r="B53" s="44" t="s">
        <v>78</v>
      </c>
      <c r="C53" s="44"/>
      <c r="D53" s="45">
        <f>D54</f>
        <v>150595.7</v>
      </c>
      <c r="E53" s="45">
        <f>E54</f>
        <v>153250.6</v>
      </c>
    </row>
    <row r="54" spans="1:5" ht="31.5">
      <c r="A54" s="163" t="s">
        <v>190</v>
      </c>
      <c r="B54" s="44" t="s">
        <v>78</v>
      </c>
      <c r="C54" s="44" t="s">
        <v>178</v>
      </c>
      <c r="D54" s="54">
        <f>D55</f>
        <v>150595.7</v>
      </c>
      <c r="E54" s="54">
        <f>E55</f>
        <v>153250.6</v>
      </c>
    </row>
    <row r="55" spans="1:9" s="30" customFormat="1" ht="15.75">
      <c r="A55" s="153" t="s">
        <v>191</v>
      </c>
      <c r="B55" s="44" t="s">
        <v>78</v>
      </c>
      <c r="C55" s="44" t="s">
        <v>192</v>
      </c>
      <c r="D55" s="54">
        <v>150595.7</v>
      </c>
      <c r="E55" s="54">
        <v>153250.6</v>
      </c>
      <c r="I55" s="271"/>
    </row>
    <row r="56" spans="1:9" s="30" customFormat="1" ht="31.5">
      <c r="A56" s="153" t="s">
        <v>249</v>
      </c>
      <c r="B56" s="44" t="s">
        <v>79</v>
      </c>
      <c r="C56" s="44"/>
      <c r="D56" s="54">
        <f>D57</f>
        <v>7870.4</v>
      </c>
      <c r="E56" s="54">
        <f>E57</f>
        <v>8903.3</v>
      </c>
      <c r="I56" s="271"/>
    </row>
    <row r="57" spans="1:9" s="30" customFormat="1" ht="31.5">
      <c r="A57" s="153" t="s">
        <v>190</v>
      </c>
      <c r="B57" s="44" t="s">
        <v>79</v>
      </c>
      <c r="C57" s="44" t="s">
        <v>178</v>
      </c>
      <c r="D57" s="54">
        <f>D58</f>
        <v>7870.4</v>
      </c>
      <c r="E57" s="54">
        <f>E58</f>
        <v>8903.3</v>
      </c>
      <c r="I57" s="271"/>
    </row>
    <row r="58" spans="1:9" s="30" customFormat="1" ht="15.75">
      <c r="A58" s="153" t="s">
        <v>191</v>
      </c>
      <c r="B58" s="44" t="s">
        <v>79</v>
      </c>
      <c r="C58" s="44" t="s">
        <v>192</v>
      </c>
      <c r="D58" s="54">
        <v>7870.4</v>
      </c>
      <c r="E58" s="54">
        <v>8903.3</v>
      </c>
      <c r="I58" s="271"/>
    </row>
    <row r="59" spans="1:5" ht="78.75">
      <c r="A59" s="153" t="s">
        <v>489</v>
      </c>
      <c r="B59" s="44" t="s">
        <v>375</v>
      </c>
      <c r="C59" s="44"/>
      <c r="D59" s="54">
        <f>D60</f>
        <v>50</v>
      </c>
      <c r="E59" s="54">
        <f>E60</f>
        <v>50</v>
      </c>
    </row>
    <row r="60" spans="1:5" ht="31.5">
      <c r="A60" s="163" t="s">
        <v>190</v>
      </c>
      <c r="B60" s="44" t="s">
        <v>375</v>
      </c>
      <c r="C60" s="44" t="s">
        <v>178</v>
      </c>
      <c r="D60" s="54">
        <f>D61</f>
        <v>50</v>
      </c>
      <c r="E60" s="54">
        <f>E61</f>
        <v>50</v>
      </c>
    </row>
    <row r="61" spans="1:5" ht="15.75">
      <c r="A61" s="153" t="s">
        <v>191</v>
      </c>
      <c r="B61" s="44" t="s">
        <v>375</v>
      </c>
      <c r="C61" s="44" t="s">
        <v>192</v>
      </c>
      <c r="D61" s="54">
        <v>50</v>
      </c>
      <c r="E61" s="54">
        <v>50</v>
      </c>
    </row>
    <row r="62" spans="1:7" ht="31.5">
      <c r="A62" s="152" t="s">
        <v>492</v>
      </c>
      <c r="B62" s="39" t="s">
        <v>28</v>
      </c>
      <c r="C62" s="39"/>
      <c r="D62" s="40">
        <f>D63+D66+D69+D72+D75+D78+D84+D87+D90+D96+D99+D105+D108+D111+D114+D102+D93</f>
        <v>471463.91699999996</v>
      </c>
      <c r="E62" s="40">
        <f>E63+E66+E69+E72+E75+E78+E84+E87+E90+E96+E99+E105+E108+E111+E114+E102+E93</f>
        <v>468797.12999999995</v>
      </c>
      <c r="F62" s="28">
        <v>469624.4</v>
      </c>
      <c r="G62" s="98">
        <f>F62-E62</f>
        <v>827.2700000000768</v>
      </c>
    </row>
    <row r="63" spans="1:5" ht="15.75">
      <c r="A63" s="178" t="s">
        <v>103</v>
      </c>
      <c r="B63" s="44" t="s">
        <v>29</v>
      </c>
      <c r="C63" s="207"/>
      <c r="D63" s="54">
        <f>D64</f>
        <v>142662.7</v>
      </c>
      <c r="E63" s="54">
        <f>E64</f>
        <v>147486.2</v>
      </c>
    </row>
    <row r="64" spans="1:5" ht="31.5">
      <c r="A64" s="163" t="s">
        <v>190</v>
      </c>
      <c r="B64" s="44" t="s">
        <v>29</v>
      </c>
      <c r="C64" s="44" t="s">
        <v>178</v>
      </c>
      <c r="D64" s="45">
        <f>D65</f>
        <v>142662.7</v>
      </c>
      <c r="E64" s="45">
        <f>E65</f>
        <v>147486.2</v>
      </c>
    </row>
    <row r="65" spans="1:5" ht="15.75">
      <c r="A65" s="153" t="s">
        <v>191</v>
      </c>
      <c r="B65" s="44" t="s">
        <v>29</v>
      </c>
      <c r="C65" s="44" t="s">
        <v>192</v>
      </c>
      <c r="D65" s="45">
        <f>142662.7</f>
        <v>142662.7</v>
      </c>
      <c r="E65" s="45">
        <v>147486.2</v>
      </c>
    </row>
    <row r="66" spans="1:5" ht="15.75">
      <c r="A66" s="139" t="s">
        <v>215</v>
      </c>
      <c r="B66" s="44" t="s">
        <v>221</v>
      </c>
      <c r="C66" s="44"/>
      <c r="D66" s="45">
        <f>D67</f>
        <v>1000</v>
      </c>
      <c r="E66" s="45">
        <f>E67</f>
        <v>1000</v>
      </c>
    </row>
    <row r="67" spans="1:5" ht="31.5">
      <c r="A67" s="163" t="s">
        <v>190</v>
      </c>
      <c r="B67" s="44" t="s">
        <v>221</v>
      </c>
      <c r="C67" s="44" t="s">
        <v>178</v>
      </c>
      <c r="D67" s="45">
        <f>D68</f>
        <v>1000</v>
      </c>
      <c r="E67" s="45">
        <f>E68</f>
        <v>1000</v>
      </c>
    </row>
    <row r="68" spans="1:5" ht="15.75">
      <c r="A68" s="153" t="s">
        <v>191</v>
      </c>
      <c r="B68" s="44" t="s">
        <v>221</v>
      </c>
      <c r="C68" s="44" t="s">
        <v>192</v>
      </c>
      <c r="D68" s="45">
        <v>1000</v>
      </c>
      <c r="E68" s="45">
        <v>1000</v>
      </c>
    </row>
    <row r="69" spans="1:5" ht="19.5" customHeight="1">
      <c r="A69" s="139" t="s">
        <v>572</v>
      </c>
      <c r="B69" s="44" t="s">
        <v>493</v>
      </c>
      <c r="C69" s="44"/>
      <c r="D69" s="45">
        <f>D70</f>
        <v>2000</v>
      </c>
      <c r="E69" s="45">
        <f>E70</f>
        <v>2000</v>
      </c>
    </row>
    <row r="70" spans="1:5" ht="31.5">
      <c r="A70" s="163" t="s">
        <v>190</v>
      </c>
      <c r="B70" s="44" t="s">
        <v>493</v>
      </c>
      <c r="C70" s="44" t="s">
        <v>178</v>
      </c>
      <c r="D70" s="45">
        <f>D71</f>
        <v>2000</v>
      </c>
      <c r="E70" s="45">
        <f>E71</f>
        <v>2000</v>
      </c>
    </row>
    <row r="71" spans="1:9" s="14" customFormat="1" ht="15.75">
      <c r="A71" s="153" t="s">
        <v>191</v>
      </c>
      <c r="B71" s="44" t="s">
        <v>493</v>
      </c>
      <c r="C71" s="44" t="s">
        <v>192</v>
      </c>
      <c r="D71" s="45">
        <v>2000</v>
      </c>
      <c r="E71" s="45">
        <v>2000</v>
      </c>
      <c r="I71" s="270"/>
    </row>
    <row r="72" spans="1:9" s="14" customFormat="1" ht="15.75">
      <c r="A72" s="139" t="s">
        <v>330</v>
      </c>
      <c r="B72" s="44" t="s">
        <v>289</v>
      </c>
      <c r="C72" s="44"/>
      <c r="D72" s="45">
        <f>D73</f>
        <v>8000</v>
      </c>
      <c r="E72" s="45">
        <f>E73</f>
        <v>0</v>
      </c>
      <c r="I72" s="270"/>
    </row>
    <row r="73" spans="1:9" s="14" customFormat="1" ht="31.5">
      <c r="A73" s="163" t="s">
        <v>190</v>
      </c>
      <c r="B73" s="44" t="s">
        <v>289</v>
      </c>
      <c r="C73" s="44" t="s">
        <v>178</v>
      </c>
      <c r="D73" s="45">
        <f>D74</f>
        <v>8000</v>
      </c>
      <c r="E73" s="45">
        <f>E74</f>
        <v>0</v>
      </c>
      <c r="I73" s="270"/>
    </row>
    <row r="74" spans="1:9" s="14" customFormat="1" ht="15.75">
      <c r="A74" s="153" t="s">
        <v>191</v>
      </c>
      <c r="B74" s="44" t="s">
        <v>289</v>
      </c>
      <c r="C74" s="44" t="s">
        <v>192</v>
      </c>
      <c r="D74" s="45">
        <v>8000</v>
      </c>
      <c r="E74" s="45">
        <v>0</v>
      </c>
      <c r="I74" s="270"/>
    </row>
    <row r="75" spans="1:9" s="14" customFormat="1" ht="15.75">
      <c r="A75" s="139" t="s">
        <v>265</v>
      </c>
      <c r="B75" s="44" t="s">
        <v>30</v>
      </c>
      <c r="C75" s="44"/>
      <c r="D75" s="45">
        <f>D76</f>
        <v>2394.9</v>
      </c>
      <c r="E75" s="45">
        <f>E76</f>
        <v>1944.9</v>
      </c>
      <c r="I75" s="270"/>
    </row>
    <row r="76" spans="1:9" s="16" customFormat="1" ht="31.5">
      <c r="A76" s="163" t="s">
        <v>190</v>
      </c>
      <c r="B76" s="44" t="s">
        <v>30</v>
      </c>
      <c r="C76" s="44" t="s">
        <v>178</v>
      </c>
      <c r="D76" s="45">
        <f>D77</f>
        <v>2394.9</v>
      </c>
      <c r="E76" s="45">
        <f>E77</f>
        <v>1944.9</v>
      </c>
      <c r="I76" s="272"/>
    </row>
    <row r="77" spans="1:9" s="14" customFormat="1" ht="15.75">
      <c r="A77" s="153" t="s">
        <v>191</v>
      </c>
      <c r="B77" s="44" t="s">
        <v>30</v>
      </c>
      <c r="C77" s="44" t="s">
        <v>192</v>
      </c>
      <c r="D77" s="45">
        <v>2394.9</v>
      </c>
      <c r="E77" s="45">
        <v>1944.9</v>
      </c>
      <c r="I77" s="270"/>
    </row>
    <row r="78" spans="1:5" ht="31.5">
      <c r="A78" s="139" t="s">
        <v>266</v>
      </c>
      <c r="B78" s="44" t="s">
        <v>31</v>
      </c>
      <c r="C78" s="44"/>
      <c r="D78" s="45">
        <f>D82+D79</f>
        <v>422.5</v>
      </c>
      <c r="E78" s="45">
        <f>E82+E79</f>
        <v>422.5</v>
      </c>
    </row>
    <row r="79" spans="1:5" ht="15.75">
      <c r="A79" s="156" t="s">
        <v>89</v>
      </c>
      <c r="B79" s="44" t="s">
        <v>31</v>
      </c>
      <c r="C79" s="44" t="s">
        <v>85</v>
      </c>
      <c r="D79" s="45">
        <f>D80+D81</f>
        <v>252.5</v>
      </c>
      <c r="E79" s="45">
        <f>E80+E81</f>
        <v>252.5</v>
      </c>
    </row>
    <row r="80" spans="1:5" ht="15.75">
      <c r="A80" s="169" t="s">
        <v>84</v>
      </c>
      <c r="B80" s="44" t="s">
        <v>31</v>
      </c>
      <c r="C80" s="44" t="s">
        <v>86</v>
      </c>
      <c r="D80" s="45">
        <v>180</v>
      </c>
      <c r="E80" s="45">
        <v>180</v>
      </c>
    </row>
    <row r="81" spans="1:5" ht="15.75">
      <c r="A81" s="169" t="s">
        <v>234</v>
      </c>
      <c r="B81" s="44" t="s">
        <v>31</v>
      </c>
      <c r="C81" s="44" t="s">
        <v>233</v>
      </c>
      <c r="D81" s="45">
        <v>72.5</v>
      </c>
      <c r="E81" s="45">
        <v>72.5</v>
      </c>
    </row>
    <row r="82" spans="1:5" ht="31.5">
      <c r="A82" s="163" t="s">
        <v>190</v>
      </c>
      <c r="B82" s="44" t="s">
        <v>31</v>
      </c>
      <c r="C82" s="44" t="s">
        <v>178</v>
      </c>
      <c r="D82" s="45">
        <f>D83</f>
        <v>170</v>
      </c>
      <c r="E82" s="45">
        <f>E83</f>
        <v>170</v>
      </c>
    </row>
    <row r="83" spans="1:5" ht="15.75">
      <c r="A83" s="153" t="s">
        <v>191</v>
      </c>
      <c r="B83" s="44" t="s">
        <v>31</v>
      </c>
      <c r="C83" s="44" t="s">
        <v>192</v>
      </c>
      <c r="D83" s="45">
        <v>170</v>
      </c>
      <c r="E83" s="45">
        <v>170</v>
      </c>
    </row>
    <row r="84" spans="1:5" ht="15.75">
      <c r="A84" s="139" t="s">
        <v>267</v>
      </c>
      <c r="B84" s="44" t="s">
        <v>32</v>
      </c>
      <c r="C84" s="44"/>
      <c r="D84" s="45">
        <f>D85</f>
        <v>5966.2</v>
      </c>
      <c r="E84" s="45">
        <f>E85</f>
        <v>3044.6</v>
      </c>
    </row>
    <row r="85" spans="1:9" s="14" customFormat="1" ht="31.5">
      <c r="A85" s="163" t="s">
        <v>190</v>
      </c>
      <c r="B85" s="44" t="s">
        <v>32</v>
      </c>
      <c r="C85" s="44" t="s">
        <v>178</v>
      </c>
      <c r="D85" s="45">
        <f>D86</f>
        <v>5966.2</v>
      </c>
      <c r="E85" s="45">
        <f>E86</f>
        <v>3044.6</v>
      </c>
      <c r="I85" s="270"/>
    </row>
    <row r="86" spans="1:9" s="14" customFormat="1" ht="15.75">
      <c r="A86" s="153" t="s">
        <v>191</v>
      </c>
      <c r="B86" s="44" t="s">
        <v>32</v>
      </c>
      <c r="C86" s="44" t="s">
        <v>192</v>
      </c>
      <c r="D86" s="45">
        <v>5966.2</v>
      </c>
      <c r="E86" s="45">
        <v>3044.6</v>
      </c>
      <c r="I86" s="270"/>
    </row>
    <row r="87" spans="1:9" s="14" customFormat="1" ht="31.5">
      <c r="A87" s="153" t="s">
        <v>329</v>
      </c>
      <c r="B87" s="44" t="s">
        <v>359</v>
      </c>
      <c r="C87" s="44"/>
      <c r="D87" s="45">
        <f>D88</f>
        <v>50</v>
      </c>
      <c r="E87" s="45">
        <f>E88</f>
        <v>50</v>
      </c>
      <c r="I87" s="270"/>
    </row>
    <row r="88" spans="1:9" s="14" customFormat="1" ht="31.5">
      <c r="A88" s="163" t="s">
        <v>190</v>
      </c>
      <c r="B88" s="44" t="s">
        <v>359</v>
      </c>
      <c r="C88" s="44" t="s">
        <v>178</v>
      </c>
      <c r="D88" s="45">
        <f>D89</f>
        <v>50</v>
      </c>
      <c r="E88" s="45">
        <f>E89</f>
        <v>50</v>
      </c>
      <c r="I88" s="270"/>
    </row>
    <row r="89" spans="1:9" s="14" customFormat="1" ht="15.75">
      <c r="A89" s="153" t="s">
        <v>191</v>
      </c>
      <c r="B89" s="44" t="s">
        <v>359</v>
      </c>
      <c r="C89" s="44" t="s">
        <v>192</v>
      </c>
      <c r="D89" s="45">
        <v>50</v>
      </c>
      <c r="E89" s="45">
        <v>50</v>
      </c>
      <c r="I89" s="270"/>
    </row>
    <row r="90" spans="1:9" s="30" customFormat="1" ht="15.75">
      <c r="A90" s="139" t="s">
        <v>256</v>
      </c>
      <c r="B90" s="44" t="s">
        <v>257</v>
      </c>
      <c r="C90" s="44"/>
      <c r="D90" s="45">
        <f>D91</f>
        <v>2426.9</v>
      </c>
      <c r="E90" s="45">
        <f>E91</f>
        <v>2523.9</v>
      </c>
      <c r="I90" s="271"/>
    </row>
    <row r="91" spans="1:9" s="30" customFormat="1" ht="31.5">
      <c r="A91" s="163" t="s">
        <v>190</v>
      </c>
      <c r="B91" s="44" t="s">
        <v>257</v>
      </c>
      <c r="C91" s="44" t="s">
        <v>178</v>
      </c>
      <c r="D91" s="45">
        <f>D92</f>
        <v>2426.9</v>
      </c>
      <c r="E91" s="45">
        <f>E92</f>
        <v>2523.9</v>
      </c>
      <c r="I91" s="271"/>
    </row>
    <row r="92" spans="1:9" s="30" customFormat="1" ht="15.75">
      <c r="A92" s="153" t="s">
        <v>191</v>
      </c>
      <c r="B92" s="44" t="s">
        <v>257</v>
      </c>
      <c r="C92" s="44" t="s">
        <v>192</v>
      </c>
      <c r="D92" s="45">
        <v>2426.9</v>
      </c>
      <c r="E92" s="45">
        <v>2523.9</v>
      </c>
      <c r="I92" s="271"/>
    </row>
    <row r="93" spans="1:9" s="30" customFormat="1" ht="31.5">
      <c r="A93" s="153" t="s">
        <v>371</v>
      </c>
      <c r="B93" s="44" t="s">
        <v>372</v>
      </c>
      <c r="C93" s="44"/>
      <c r="D93" s="45">
        <f>D94</f>
        <v>21952.505</v>
      </c>
      <c r="E93" s="45">
        <f>E94</f>
        <v>21952.5</v>
      </c>
      <c r="I93" s="271"/>
    </row>
    <row r="94" spans="1:9" s="30" customFormat="1" ht="31.5">
      <c r="A94" s="153" t="s">
        <v>190</v>
      </c>
      <c r="B94" s="44" t="s">
        <v>372</v>
      </c>
      <c r="C94" s="44" t="s">
        <v>178</v>
      </c>
      <c r="D94" s="45">
        <f>D95</f>
        <v>21952.505</v>
      </c>
      <c r="E94" s="45">
        <f>E95</f>
        <v>21952.5</v>
      </c>
      <c r="I94" s="271"/>
    </row>
    <row r="95" spans="1:9" s="30" customFormat="1" ht="15.75">
      <c r="A95" s="153" t="s">
        <v>191</v>
      </c>
      <c r="B95" s="44" t="s">
        <v>372</v>
      </c>
      <c r="C95" s="44" t="s">
        <v>192</v>
      </c>
      <c r="D95" s="45">
        <v>21952.505</v>
      </c>
      <c r="E95" s="45">
        <v>21952.5</v>
      </c>
      <c r="I95" s="271"/>
    </row>
    <row r="96" spans="1:9" s="30" customFormat="1" ht="63">
      <c r="A96" s="169" t="s">
        <v>248</v>
      </c>
      <c r="B96" s="44" t="s">
        <v>244</v>
      </c>
      <c r="C96" s="44"/>
      <c r="D96" s="54">
        <f>D97</f>
        <v>4213.26</v>
      </c>
      <c r="E96" s="54">
        <f>E97</f>
        <v>3420.09</v>
      </c>
      <c r="I96" s="271"/>
    </row>
    <row r="97" spans="1:9" s="30" customFormat="1" ht="31.5">
      <c r="A97" s="163" t="s">
        <v>190</v>
      </c>
      <c r="B97" s="44" t="s">
        <v>244</v>
      </c>
      <c r="C97" s="44" t="s">
        <v>178</v>
      </c>
      <c r="D97" s="54">
        <f>D98</f>
        <v>4213.26</v>
      </c>
      <c r="E97" s="54">
        <f>E98</f>
        <v>3420.09</v>
      </c>
      <c r="I97" s="271"/>
    </row>
    <row r="98" spans="1:9" s="30" customFormat="1" ht="15.75">
      <c r="A98" s="153" t="s">
        <v>191</v>
      </c>
      <c r="B98" s="44" t="s">
        <v>244</v>
      </c>
      <c r="C98" s="44" t="s">
        <v>192</v>
      </c>
      <c r="D98" s="54">
        <f>4735.26-522</f>
        <v>4213.26</v>
      </c>
      <c r="E98" s="54">
        <f>5387.89-473.5-1494.3</f>
        <v>3420.09</v>
      </c>
      <c r="I98" s="271"/>
    </row>
    <row r="99" spans="1:9" s="30" customFormat="1" ht="15.75">
      <c r="A99" s="139" t="s">
        <v>271</v>
      </c>
      <c r="B99" s="44" t="s">
        <v>37</v>
      </c>
      <c r="C99" s="44"/>
      <c r="D99" s="54">
        <f>D100</f>
        <v>260041</v>
      </c>
      <c r="E99" s="54">
        <f>E100</f>
        <v>265320.6</v>
      </c>
      <c r="I99" s="271"/>
    </row>
    <row r="100" spans="1:9" s="30" customFormat="1" ht="31.5">
      <c r="A100" s="163" t="s">
        <v>190</v>
      </c>
      <c r="B100" s="44" t="s">
        <v>37</v>
      </c>
      <c r="C100" s="44" t="s">
        <v>178</v>
      </c>
      <c r="D100" s="54">
        <f>D101</f>
        <v>260041</v>
      </c>
      <c r="E100" s="54">
        <f>E101</f>
        <v>265320.6</v>
      </c>
      <c r="I100" s="271"/>
    </row>
    <row r="101" spans="1:9" s="30" customFormat="1" ht="15.75">
      <c r="A101" s="153" t="s">
        <v>191</v>
      </c>
      <c r="B101" s="44" t="s">
        <v>37</v>
      </c>
      <c r="C101" s="44" t="s">
        <v>192</v>
      </c>
      <c r="D101" s="45">
        <v>260041</v>
      </c>
      <c r="E101" s="45">
        <v>265320.6</v>
      </c>
      <c r="I101" s="271"/>
    </row>
    <row r="102" spans="1:9" s="30" customFormat="1" ht="47.25">
      <c r="A102" s="153" t="s">
        <v>422</v>
      </c>
      <c r="B102" s="44" t="s">
        <v>376</v>
      </c>
      <c r="C102" s="44"/>
      <c r="D102" s="45">
        <f>D103</f>
        <v>17657.100000000002</v>
      </c>
      <c r="E102" s="45">
        <f>E103</f>
        <v>16922.288</v>
      </c>
      <c r="I102" s="271"/>
    </row>
    <row r="103" spans="1:9" s="30" customFormat="1" ht="31.5">
      <c r="A103" s="153" t="s">
        <v>262</v>
      </c>
      <c r="B103" s="44" t="s">
        <v>376</v>
      </c>
      <c r="C103" s="44" t="s">
        <v>178</v>
      </c>
      <c r="D103" s="45">
        <f>D104</f>
        <v>17657.100000000002</v>
      </c>
      <c r="E103" s="45">
        <f>E104</f>
        <v>16922.288</v>
      </c>
      <c r="I103" s="271"/>
    </row>
    <row r="104" spans="1:9" s="30" customFormat="1" ht="15.75">
      <c r="A104" s="153" t="s">
        <v>191</v>
      </c>
      <c r="B104" s="44" t="s">
        <v>376</v>
      </c>
      <c r="C104" s="44" t="s">
        <v>192</v>
      </c>
      <c r="D104" s="45">
        <f>16504.4+16.5+1135+1.2</f>
        <v>17657.100000000002</v>
      </c>
      <c r="E104" s="45">
        <f>15765.988+15.8+1139.3+1.2</f>
        <v>16922.288</v>
      </c>
      <c r="I104" s="271"/>
    </row>
    <row r="105" spans="1:9" s="30" customFormat="1" ht="78.75">
      <c r="A105" s="171" t="s">
        <v>489</v>
      </c>
      <c r="B105" s="44" t="s">
        <v>377</v>
      </c>
      <c r="C105" s="44"/>
      <c r="D105" s="45">
        <f>D106</f>
        <v>50</v>
      </c>
      <c r="E105" s="45">
        <f>E106</f>
        <v>50</v>
      </c>
      <c r="I105" s="271"/>
    </row>
    <row r="106" spans="1:9" s="30" customFormat="1" ht="31.5">
      <c r="A106" s="153" t="s">
        <v>262</v>
      </c>
      <c r="B106" s="44" t="s">
        <v>377</v>
      </c>
      <c r="C106" s="44" t="s">
        <v>178</v>
      </c>
      <c r="D106" s="45">
        <f>D107</f>
        <v>50</v>
      </c>
      <c r="E106" s="45">
        <f>E107</f>
        <v>50</v>
      </c>
      <c r="I106" s="271"/>
    </row>
    <row r="107" spans="1:9" s="30" customFormat="1" ht="15.75">
      <c r="A107" s="153" t="s">
        <v>191</v>
      </c>
      <c r="B107" s="44" t="s">
        <v>377</v>
      </c>
      <c r="C107" s="44" t="s">
        <v>192</v>
      </c>
      <c r="D107" s="45">
        <v>50</v>
      </c>
      <c r="E107" s="45">
        <v>50</v>
      </c>
      <c r="I107" s="271"/>
    </row>
    <row r="108" spans="1:9" s="30" customFormat="1" ht="47.25">
      <c r="A108" s="153" t="s">
        <v>423</v>
      </c>
      <c r="B108" s="44" t="s">
        <v>378</v>
      </c>
      <c r="C108" s="44"/>
      <c r="D108" s="45">
        <f>D109</f>
        <v>1779.952</v>
      </c>
      <c r="E108" s="45">
        <f>E109</f>
        <v>1779.952</v>
      </c>
      <c r="I108" s="271"/>
    </row>
    <row r="109" spans="1:9" s="14" customFormat="1" ht="33.75" customHeight="1">
      <c r="A109" s="163" t="s">
        <v>190</v>
      </c>
      <c r="B109" s="44" t="s">
        <v>378</v>
      </c>
      <c r="C109" s="44" t="s">
        <v>178</v>
      </c>
      <c r="D109" s="45">
        <f>D110</f>
        <v>1779.952</v>
      </c>
      <c r="E109" s="45">
        <f>E110</f>
        <v>1779.952</v>
      </c>
      <c r="I109" s="270"/>
    </row>
    <row r="110" spans="1:9" s="14" customFormat="1" ht="15.75">
      <c r="A110" s="153" t="s">
        <v>191</v>
      </c>
      <c r="B110" s="44" t="s">
        <v>378</v>
      </c>
      <c r="C110" s="44" t="s">
        <v>192</v>
      </c>
      <c r="D110" s="45">
        <f>889.952+890</f>
        <v>1779.952</v>
      </c>
      <c r="E110" s="45">
        <f>889.952+890</f>
        <v>1779.952</v>
      </c>
      <c r="I110" s="270"/>
    </row>
    <row r="111" spans="1:9" s="14" customFormat="1" ht="31.5">
      <c r="A111" s="153" t="s">
        <v>379</v>
      </c>
      <c r="B111" s="44" t="s">
        <v>380</v>
      </c>
      <c r="C111" s="44"/>
      <c r="D111" s="45">
        <f>D112</f>
        <v>27.6</v>
      </c>
      <c r="E111" s="45">
        <f>E112</f>
        <v>27.6</v>
      </c>
      <c r="I111" s="270"/>
    </row>
    <row r="112" spans="1:9" s="14" customFormat="1" ht="31.5">
      <c r="A112" s="163" t="s">
        <v>190</v>
      </c>
      <c r="B112" s="44" t="s">
        <v>380</v>
      </c>
      <c r="C112" s="44" t="s">
        <v>178</v>
      </c>
      <c r="D112" s="45">
        <f>D113</f>
        <v>27.6</v>
      </c>
      <c r="E112" s="45">
        <f>E113</f>
        <v>27.6</v>
      </c>
      <c r="I112" s="270"/>
    </row>
    <row r="113" spans="1:9" s="14" customFormat="1" ht="15.75">
      <c r="A113" s="153" t="s">
        <v>191</v>
      </c>
      <c r="B113" s="44" t="s">
        <v>380</v>
      </c>
      <c r="C113" s="44" t="s">
        <v>192</v>
      </c>
      <c r="D113" s="45">
        <v>27.6</v>
      </c>
      <c r="E113" s="45">
        <v>27.6</v>
      </c>
      <c r="I113" s="270"/>
    </row>
    <row r="114" spans="1:9" s="14" customFormat="1" ht="47.25">
      <c r="A114" s="153" t="s">
        <v>250</v>
      </c>
      <c r="B114" s="44" t="s">
        <v>258</v>
      </c>
      <c r="C114" s="44"/>
      <c r="D114" s="45">
        <f>D115</f>
        <v>819.3</v>
      </c>
      <c r="E114" s="45">
        <f>E115</f>
        <v>852</v>
      </c>
      <c r="I114" s="270"/>
    </row>
    <row r="115" spans="1:9" s="14" customFormat="1" ht="31.5">
      <c r="A115" s="153" t="s">
        <v>190</v>
      </c>
      <c r="B115" s="44" t="s">
        <v>258</v>
      </c>
      <c r="C115" s="44" t="s">
        <v>178</v>
      </c>
      <c r="D115" s="45">
        <f>D116</f>
        <v>819.3</v>
      </c>
      <c r="E115" s="45">
        <f>E116</f>
        <v>852</v>
      </c>
      <c r="I115" s="270"/>
    </row>
    <row r="116" spans="1:9" s="14" customFormat="1" ht="15.75">
      <c r="A116" s="153" t="s">
        <v>191</v>
      </c>
      <c r="B116" s="44" t="s">
        <v>258</v>
      </c>
      <c r="C116" s="44" t="s">
        <v>192</v>
      </c>
      <c r="D116" s="45">
        <f>81.9+737.4</f>
        <v>819.3</v>
      </c>
      <c r="E116" s="45">
        <f>85.2+766.8</f>
        <v>852</v>
      </c>
      <c r="I116" s="270"/>
    </row>
    <row r="117" spans="1:9" s="14" customFormat="1" ht="31.5">
      <c r="A117" s="152" t="s">
        <v>497</v>
      </c>
      <c r="B117" s="39" t="s">
        <v>33</v>
      </c>
      <c r="C117" s="39"/>
      <c r="D117" s="40">
        <f>D118+D128+D131+D134+D137+D140+D143+D121+D146</f>
        <v>33809.2</v>
      </c>
      <c r="E117" s="40">
        <f>E118+E128+E131+E134+E137+E140+E143+E121+E146</f>
        <v>34632.49999999999</v>
      </c>
      <c r="F117" s="14">
        <v>34632.5</v>
      </c>
      <c r="G117" s="15">
        <f>F117-E117</f>
        <v>0</v>
      </c>
      <c r="I117" s="270"/>
    </row>
    <row r="118" spans="1:9" s="14" customFormat="1" ht="15.75">
      <c r="A118" s="178" t="s">
        <v>105</v>
      </c>
      <c r="B118" s="44" t="s">
        <v>34</v>
      </c>
      <c r="C118" s="44"/>
      <c r="D118" s="45">
        <f>D119</f>
        <v>19240.8</v>
      </c>
      <c r="E118" s="45">
        <f>E119</f>
        <v>20514.1</v>
      </c>
      <c r="I118" s="270"/>
    </row>
    <row r="119" spans="1:9" s="14" customFormat="1" ht="31.5">
      <c r="A119" s="163" t="s">
        <v>190</v>
      </c>
      <c r="B119" s="44" t="s">
        <v>34</v>
      </c>
      <c r="C119" s="44" t="s">
        <v>178</v>
      </c>
      <c r="D119" s="45">
        <f>SUM(D120:D120)</f>
        <v>19240.8</v>
      </c>
      <c r="E119" s="45">
        <f>SUM(E120:E120)</f>
        <v>20514.1</v>
      </c>
      <c r="I119" s="270"/>
    </row>
    <row r="120" spans="1:9" s="14" customFormat="1" ht="15.75">
      <c r="A120" s="153" t="s">
        <v>195</v>
      </c>
      <c r="B120" s="44" t="s">
        <v>34</v>
      </c>
      <c r="C120" s="44" t="s">
        <v>196</v>
      </c>
      <c r="D120" s="45">
        <v>19240.8</v>
      </c>
      <c r="E120" s="45">
        <v>20514.1</v>
      </c>
      <c r="I120" s="270"/>
    </row>
    <row r="121" spans="1:9" s="14" customFormat="1" ht="31.5">
      <c r="A121" s="153" t="s">
        <v>366</v>
      </c>
      <c r="B121" s="44" t="s">
        <v>365</v>
      </c>
      <c r="C121" s="44"/>
      <c r="D121" s="45">
        <f>D122+D126</f>
        <v>13571.799999999997</v>
      </c>
      <c r="E121" s="45">
        <f>E122+E126</f>
        <v>13571.799999999997</v>
      </c>
      <c r="I121" s="270"/>
    </row>
    <row r="122" spans="1:9" s="14" customFormat="1" ht="31.5">
      <c r="A122" s="153" t="s">
        <v>190</v>
      </c>
      <c r="B122" s="44" t="s">
        <v>365</v>
      </c>
      <c r="C122" s="44" t="s">
        <v>178</v>
      </c>
      <c r="D122" s="45">
        <f>D123+D124+D125</f>
        <v>13424.999999999998</v>
      </c>
      <c r="E122" s="45">
        <f>E123+E124+E125</f>
        <v>13424.999999999998</v>
      </c>
      <c r="I122" s="270"/>
    </row>
    <row r="123" spans="1:9" s="14" customFormat="1" ht="15.75">
      <c r="A123" s="153" t="s">
        <v>191</v>
      </c>
      <c r="B123" s="44" t="s">
        <v>365</v>
      </c>
      <c r="C123" s="44" t="s">
        <v>192</v>
      </c>
      <c r="D123" s="45">
        <v>146.9</v>
      </c>
      <c r="E123" s="45">
        <v>146.9</v>
      </c>
      <c r="I123" s="270"/>
    </row>
    <row r="124" spans="1:9" s="14" customFormat="1" ht="15.75">
      <c r="A124" s="153" t="s">
        <v>197</v>
      </c>
      <c r="B124" s="44" t="s">
        <v>365</v>
      </c>
      <c r="C124" s="44" t="s">
        <v>196</v>
      </c>
      <c r="D124" s="45">
        <v>13131.3</v>
      </c>
      <c r="E124" s="45">
        <v>13131.3</v>
      </c>
      <c r="I124" s="270"/>
    </row>
    <row r="125" spans="1:9" s="14" customFormat="1" ht="31.5">
      <c r="A125" s="153" t="s">
        <v>498</v>
      </c>
      <c r="B125" s="44" t="s">
        <v>365</v>
      </c>
      <c r="C125" s="44" t="s">
        <v>203</v>
      </c>
      <c r="D125" s="45">
        <v>146.8</v>
      </c>
      <c r="E125" s="45">
        <v>146.8</v>
      </c>
      <c r="I125" s="270"/>
    </row>
    <row r="126" spans="1:9" s="14" customFormat="1" ht="15.75">
      <c r="A126" s="153" t="s">
        <v>90</v>
      </c>
      <c r="B126" s="44" t="s">
        <v>365</v>
      </c>
      <c r="C126" s="44" t="s">
        <v>87</v>
      </c>
      <c r="D126" s="45">
        <v>146.8</v>
      </c>
      <c r="E126" s="45">
        <v>146.8</v>
      </c>
      <c r="I126" s="270"/>
    </row>
    <row r="127" spans="1:9" s="14" customFormat="1" ht="31.5">
      <c r="A127" s="153" t="s">
        <v>227</v>
      </c>
      <c r="B127" s="44" t="s">
        <v>365</v>
      </c>
      <c r="C127" s="44" t="s">
        <v>88</v>
      </c>
      <c r="D127" s="45">
        <v>146.8</v>
      </c>
      <c r="E127" s="45">
        <v>146.8</v>
      </c>
      <c r="I127" s="270"/>
    </row>
    <row r="128" spans="1:9" s="14" customFormat="1" ht="15.75">
      <c r="A128" s="139" t="s">
        <v>215</v>
      </c>
      <c r="B128" s="44" t="s">
        <v>217</v>
      </c>
      <c r="C128" s="44"/>
      <c r="D128" s="45">
        <f>D129</f>
        <v>125</v>
      </c>
      <c r="E128" s="45">
        <f>E129</f>
        <v>125</v>
      </c>
      <c r="I128" s="270"/>
    </row>
    <row r="129" spans="1:9" s="14" customFormat="1" ht="31.5">
      <c r="A129" s="163" t="s">
        <v>190</v>
      </c>
      <c r="B129" s="44" t="s">
        <v>217</v>
      </c>
      <c r="C129" s="44" t="s">
        <v>178</v>
      </c>
      <c r="D129" s="45">
        <f>D130</f>
        <v>125</v>
      </c>
      <c r="E129" s="45">
        <f>E130</f>
        <v>125</v>
      </c>
      <c r="I129" s="270"/>
    </row>
    <row r="130" spans="1:9" s="14" customFormat="1" ht="15.75">
      <c r="A130" s="153" t="s">
        <v>195</v>
      </c>
      <c r="B130" s="44" t="s">
        <v>217</v>
      </c>
      <c r="C130" s="44" t="s">
        <v>196</v>
      </c>
      <c r="D130" s="45">
        <v>125</v>
      </c>
      <c r="E130" s="45">
        <v>125</v>
      </c>
      <c r="I130" s="270"/>
    </row>
    <row r="131" spans="1:9" s="14" customFormat="1" ht="15.75">
      <c r="A131" s="153" t="s">
        <v>104</v>
      </c>
      <c r="B131" s="44" t="s">
        <v>306</v>
      </c>
      <c r="C131" s="44"/>
      <c r="D131" s="45">
        <f>D132</f>
        <v>20</v>
      </c>
      <c r="E131" s="45">
        <f>E132</f>
        <v>20</v>
      </c>
      <c r="I131" s="270"/>
    </row>
    <row r="132" spans="1:9" s="14" customFormat="1" ht="31.5">
      <c r="A132" s="163" t="s">
        <v>190</v>
      </c>
      <c r="B132" s="44" t="s">
        <v>306</v>
      </c>
      <c r="C132" s="44" t="s">
        <v>178</v>
      </c>
      <c r="D132" s="45">
        <f>D133</f>
        <v>20</v>
      </c>
      <c r="E132" s="45">
        <f>E133</f>
        <v>20</v>
      </c>
      <c r="I132" s="270"/>
    </row>
    <row r="133" spans="1:9" s="14" customFormat="1" ht="15.75">
      <c r="A133" s="153" t="s">
        <v>195</v>
      </c>
      <c r="B133" s="44" t="s">
        <v>306</v>
      </c>
      <c r="C133" s="44" t="s">
        <v>196</v>
      </c>
      <c r="D133" s="45">
        <v>20</v>
      </c>
      <c r="E133" s="45">
        <v>20</v>
      </c>
      <c r="I133" s="270"/>
    </row>
    <row r="134" spans="1:9" s="14" customFormat="1" ht="15.75">
      <c r="A134" s="139" t="s">
        <v>287</v>
      </c>
      <c r="B134" s="44" t="s">
        <v>381</v>
      </c>
      <c r="C134" s="44"/>
      <c r="D134" s="45">
        <f>D135</f>
        <v>480</v>
      </c>
      <c r="E134" s="45">
        <f>E135</f>
        <v>30</v>
      </c>
      <c r="I134" s="270"/>
    </row>
    <row r="135" spans="1:9" s="14" customFormat="1" ht="31.5">
      <c r="A135" s="163" t="s">
        <v>190</v>
      </c>
      <c r="B135" s="44" t="s">
        <v>381</v>
      </c>
      <c r="C135" s="44" t="s">
        <v>178</v>
      </c>
      <c r="D135" s="45">
        <f>D136</f>
        <v>480</v>
      </c>
      <c r="E135" s="45">
        <f>E136</f>
        <v>30</v>
      </c>
      <c r="I135" s="270"/>
    </row>
    <row r="136" spans="1:9" s="14" customFormat="1" ht="15.75">
      <c r="A136" s="153" t="s">
        <v>197</v>
      </c>
      <c r="B136" s="44" t="s">
        <v>381</v>
      </c>
      <c r="C136" s="44" t="s">
        <v>196</v>
      </c>
      <c r="D136" s="45">
        <v>480</v>
      </c>
      <c r="E136" s="45">
        <v>30</v>
      </c>
      <c r="I136" s="270"/>
    </row>
    <row r="137" spans="1:9" s="14" customFormat="1" ht="31.5">
      <c r="A137" s="139" t="s">
        <v>266</v>
      </c>
      <c r="B137" s="44" t="s">
        <v>331</v>
      </c>
      <c r="C137" s="44"/>
      <c r="D137" s="45">
        <f>D138</f>
        <v>36</v>
      </c>
      <c r="E137" s="45">
        <f>E138</f>
        <v>36</v>
      </c>
      <c r="I137" s="270"/>
    </row>
    <row r="138" spans="1:9" s="14" customFormat="1" ht="31.5">
      <c r="A138" s="163" t="s">
        <v>190</v>
      </c>
      <c r="B138" s="44" t="s">
        <v>331</v>
      </c>
      <c r="C138" s="44" t="s">
        <v>178</v>
      </c>
      <c r="D138" s="45">
        <f>D139</f>
        <v>36</v>
      </c>
      <c r="E138" s="45">
        <f>E139</f>
        <v>36</v>
      </c>
      <c r="I138" s="270"/>
    </row>
    <row r="139" spans="1:9" s="14" customFormat="1" ht="16.5" customHeight="1">
      <c r="A139" s="153" t="s">
        <v>197</v>
      </c>
      <c r="B139" s="44" t="s">
        <v>331</v>
      </c>
      <c r="C139" s="44" t="s">
        <v>196</v>
      </c>
      <c r="D139" s="45">
        <v>36</v>
      </c>
      <c r="E139" s="45">
        <v>36</v>
      </c>
      <c r="I139" s="270"/>
    </row>
    <row r="140" spans="1:9" s="14" customFormat="1" ht="15.75">
      <c r="A140" s="139" t="s">
        <v>267</v>
      </c>
      <c r="B140" s="44" t="s">
        <v>35</v>
      </c>
      <c r="C140" s="44"/>
      <c r="D140" s="45">
        <f>D141</f>
        <v>135.6</v>
      </c>
      <c r="E140" s="45">
        <f>E141</f>
        <v>135.6</v>
      </c>
      <c r="I140" s="270"/>
    </row>
    <row r="141" spans="1:9" s="14" customFormat="1" ht="31.5">
      <c r="A141" s="163" t="s">
        <v>190</v>
      </c>
      <c r="B141" s="44" t="s">
        <v>35</v>
      </c>
      <c r="C141" s="44" t="s">
        <v>178</v>
      </c>
      <c r="D141" s="45">
        <f>SUM(D142:D142)</f>
        <v>135.6</v>
      </c>
      <c r="E141" s="45">
        <f>SUM(E142:E142)</f>
        <v>135.6</v>
      </c>
      <c r="I141" s="270"/>
    </row>
    <row r="142" spans="1:9" s="14" customFormat="1" ht="15.75">
      <c r="A142" s="153" t="s">
        <v>195</v>
      </c>
      <c r="B142" s="44" t="s">
        <v>35</v>
      </c>
      <c r="C142" s="44" t="s">
        <v>196</v>
      </c>
      <c r="D142" s="45">
        <v>135.6</v>
      </c>
      <c r="E142" s="45">
        <v>135.6</v>
      </c>
      <c r="I142" s="270"/>
    </row>
    <row r="143" spans="1:9" s="14" customFormat="1" ht="31.5">
      <c r="A143" s="139" t="s">
        <v>268</v>
      </c>
      <c r="B143" s="44" t="s">
        <v>36</v>
      </c>
      <c r="C143" s="44"/>
      <c r="D143" s="45">
        <f>D144</f>
        <v>150</v>
      </c>
      <c r="E143" s="45">
        <f>E144</f>
        <v>150</v>
      </c>
      <c r="I143" s="270"/>
    </row>
    <row r="144" spans="1:9" s="14" customFormat="1" ht="31.5">
      <c r="A144" s="163" t="s">
        <v>190</v>
      </c>
      <c r="B144" s="44" t="s">
        <v>36</v>
      </c>
      <c r="C144" s="44" t="s">
        <v>178</v>
      </c>
      <c r="D144" s="45">
        <f>SUM(D145:D145)</f>
        <v>150</v>
      </c>
      <c r="E144" s="45">
        <f>SUM(E145:E145)</f>
        <v>150</v>
      </c>
      <c r="I144" s="270"/>
    </row>
    <row r="145" spans="1:9" s="14" customFormat="1" ht="15.75">
      <c r="A145" s="153" t="s">
        <v>195</v>
      </c>
      <c r="B145" s="44" t="s">
        <v>36</v>
      </c>
      <c r="C145" s="44" t="s">
        <v>196</v>
      </c>
      <c r="D145" s="45">
        <v>150</v>
      </c>
      <c r="E145" s="45">
        <v>150</v>
      </c>
      <c r="I145" s="270"/>
    </row>
    <row r="146" spans="1:9" s="16" customFormat="1" ht="78.75">
      <c r="A146" s="171" t="s">
        <v>489</v>
      </c>
      <c r="B146" s="44" t="s">
        <v>382</v>
      </c>
      <c r="C146" s="44"/>
      <c r="D146" s="45">
        <f>D147</f>
        <v>50</v>
      </c>
      <c r="E146" s="45">
        <f>E147</f>
        <v>50</v>
      </c>
      <c r="I146" s="273">
        <f>D146+D152</f>
        <v>15305.1</v>
      </c>
    </row>
    <row r="147" spans="1:9" s="14" customFormat="1" ht="31.5">
      <c r="A147" s="153" t="s">
        <v>262</v>
      </c>
      <c r="B147" s="44" t="s">
        <v>382</v>
      </c>
      <c r="C147" s="44" t="s">
        <v>178</v>
      </c>
      <c r="D147" s="45">
        <f>D148</f>
        <v>50</v>
      </c>
      <c r="E147" s="45">
        <f>E148</f>
        <v>50</v>
      </c>
      <c r="I147" s="270"/>
    </row>
    <row r="148" spans="1:9" s="14" customFormat="1" ht="15.75">
      <c r="A148" s="153" t="s">
        <v>195</v>
      </c>
      <c r="B148" s="44" t="s">
        <v>382</v>
      </c>
      <c r="C148" s="44" t="s">
        <v>196</v>
      </c>
      <c r="D148" s="45">
        <v>50</v>
      </c>
      <c r="E148" s="45">
        <v>50</v>
      </c>
      <c r="I148" s="270"/>
    </row>
    <row r="149" spans="1:9" s="14" customFormat="1" ht="31.5">
      <c r="A149" s="152" t="s">
        <v>502</v>
      </c>
      <c r="B149" s="39" t="s">
        <v>362</v>
      </c>
      <c r="C149" s="44"/>
      <c r="D149" s="53">
        <f>D150+D155</f>
        <v>16206.800000000001</v>
      </c>
      <c r="E149" s="53">
        <f>E150+E155</f>
        <v>16810.6</v>
      </c>
      <c r="I149" s="270"/>
    </row>
    <row r="150" spans="1:9" s="14" customFormat="1" ht="15.75">
      <c r="A150" s="153" t="s">
        <v>114</v>
      </c>
      <c r="B150" s="44" t="s">
        <v>363</v>
      </c>
      <c r="C150" s="44"/>
      <c r="D150" s="57">
        <f>D151+D153</f>
        <v>15806.800000000001</v>
      </c>
      <c r="E150" s="57">
        <f>E151+E153</f>
        <v>16410.6</v>
      </c>
      <c r="I150" s="270"/>
    </row>
    <row r="151" spans="1:9" s="14" customFormat="1" ht="47.25">
      <c r="A151" s="155" t="s">
        <v>115</v>
      </c>
      <c r="B151" s="44" t="s">
        <v>363</v>
      </c>
      <c r="C151" s="44" t="s">
        <v>198</v>
      </c>
      <c r="D151" s="57">
        <f>D152</f>
        <v>15255.1</v>
      </c>
      <c r="E151" s="57">
        <f>E152</f>
        <v>15858.9</v>
      </c>
      <c r="I151" s="270"/>
    </row>
    <row r="152" spans="1:9" s="14" customFormat="1" ht="15.75">
      <c r="A152" s="163" t="s">
        <v>193</v>
      </c>
      <c r="B152" s="44" t="s">
        <v>363</v>
      </c>
      <c r="C152" s="44" t="s">
        <v>194</v>
      </c>
      <c r="D152" s="57">
        <v>15255.1</v>
      </c>
      <c r="E152" s="57">
        <v>15858.9</v>
      </c>
      <c r="I152" s="270"/>
    </row>
    <row r="153" spans="1:9" s="14" customFormat="1" ht="15.75">
      <c r="A153" s="155" t="s">
        <v>225</v>
      </c>
      <c r="B153" s="44" t="s">
        <v>363</v>
      </c>
      <c r="C153" s="44" t="s">
        <v>188</v>
      </c>
      <c r="D153" s="57">
        <f>D154</f>
        <v>551.7</v>
      </c>
      <c r="E153" s="57">
        <f>E154</f>
        <v>551.7</v>
      </c>
      <c r="I153" s="270"/>
    </row>
    <row r="154" spans="1:9" s="14" customFormat="1" ht="31.5">
      <c r="A154" s="155" t="s">
        <v>189</v>
      </c>
      <c r="B154" s="44" t="s">
        <v>363</v>
      </c>
      <c r="C154" s="44" t="s">
        <v>187</v>
      </c>
      <c r="D154" s="57">
        <v>551.7</v>
      </c>
      <c r="E154" s="57">
        <v>551.7</v>
      </c>
      <c r="I154" s="270"/>
    </row>
    <row r="155" spans="1:9" s="14" customFormat="1" ht="15.75">
      <c r="A155" s="174" t="s">
        <v>104</v>
      </c>
      <c r="B155" s="44" t="s">
        <v>364</v>
      </c>
      <c r="C155" s="44"/>
      <c r="D155" s="54">
        <f>D156+D158</f>
        <v>400</v>
      </c>
      <c r="E155" s="54">
        <f>E156+E158</f>
        <v>400</v>
      </c>
      <c r="I155" s="270"/>
    </row>
    <row r="156" spans="1:9" s="14" customFormat="1" ht="15" customHeight="1">
      <c r="A156" s="155" t="s">
        <v>115</v>
      </c>
      <c r="B156" s="44" t="s">
        <v>364</v>
      </c>
      <c r="C156" s="44" t="s">
        <v>198</v>
      </c>
      <c r="D156" s="54">
        <f>D157</f>
        <v>300</v>
      </c>
      <c r="E156" s="54">
        <f>E157</f>
        <v>300</v>
      </c>
      <c r="I156" s="270"/>
    </row>
    <row r="157" spans="1:9" s="14" customFormat="1" ht="15.75">
      <c r="A157" s="163" t="s">
        <v>193</v>
      </c>
      <c r="B157" s="44" t="s">
        <v>364</v>
      </c>
      <c r="C157" s="44" t="s">
        <v>194</v>
      </c>
      <c r="D157" s="54">
        <v>300</v>
      </c>
      <c r="E157" s="54">
        <v>300</v>
      </c>
      <c r="I157" s="270"/>
    </row>
    <row r="158" spans="1:9" s="14" customFormat="1" ht="12.75" customHeight="1">
      <c r="A158" s="155" t="s">
        <v>225</v>
      </c>
      <c r="B158" s="44" t="s">
        <v>364</v>
      </c>
      <c r="C158" s="44" t="s">
        <v>188</v>
      </c>
      <c r="D158" s="54">
        <f>D159</f>
        <v>100</v>
      </c>
      <c r="E158" s="54">
        <f>E159</f>
        <v>100</v>
      </c>
      <c r="I158" s="270"/>
    </row>
    <row r="159" spans="1:9" s="14" customFormat="1" ht="26.25" customHeight="1">
      <c r="A159" s="155" t="s">
        <v>189</v>
      </c>
      <c r="B159" s="44" t="s">
        <v>364</v>
      </c>
      <c r="C159" s="44" t="s">
        <v>187</v>
      </c>
      <c r="D159" s="54">
        <v>100</v>
      </c>
      <c r="E159" s="54">
        <v>100</v>
      </c>
      <c r="I159" s="113"/>
    </row>
    <row r="160" spans="1:9" s="14" customFormat="1" ht="30" customHeight="1">
      <c r="A160" s="243" t="s">
        <v>433</v>
      </c>
      <c r="B160" s="244" t="s">
        <v>82</v>
      </c>
      <c r="C160" s="244"/>
      <c r="D160" s="200">
        <f>D161+D167+D176</f>
        <v>2018.7</v>
      </c>
      <c r="E160" s="200">
        <f>E161+E167+E176</f>
        <v>2018.7</v>
      </c>
      <c r="I160" s="113"/>
    </row>
    <row r="161" spans="1:9" s="14" customFormat="1" ht="15.75" customHeight="1">
      <c r="A161" s="210" t="s">
        <v>335</v>
      </c>
      <c r="B161" s="209" t="s">
        <v>48</v>
      </c>
      <c r="C161" s="211"/>
      <c r="D161" s="40">
        <f>D162</f>
        <v>245</v>
      </c>
      <c r="E161" s="40">
        <f>E162</f>
        <v>245</v>
      </c>
      <c r="I161" s="270"/>
    </row>
    <row r="162" spans="1:9" s="14" customFormat="1" ht="16.5" customHeight="1">
      <c r="A162" s="212" t="s">
        <v>93</v>
      </c>
      <c r="B162" s="211" t="s">
        <v>49</v>
      </c>
      <c r="C162" s="213"/>
      <c r="D162" s="214">
        <f>D163+D165</f>
        <v>245</v>
      </c>
      <c r="E162" s="214">
        <f>E163+E165</f>
        <v>245</v>
      </c>
      <c r="I162" s="270"/>
    </row>
    <row r="163" spans="1:9" s="14" customFormat="1" ht="15.75">
      <c r="A163" s="215" t="s">
        <v>225</v>
      </c>
      <c r="B163" s="211" t="s">
        <v>49</v>
      </c>
      <c r="C163" s="216">
        <v>200</v>
      </c>
      <c r="D163" s="54">
        <f>D164</f>
        <v>205</v>
      </c>
      <c r="E163" s="54">
        <f>E164</f>
        <v>205</v>
      </c>
      <c r="I163" s="270"/>
    </row>
    <row r="164" spans="1:9" s="14" customFormat="1" ht="31.5">
      <c r="A164" s="215" t="s">
        <v>189</v>
      </c>
      <c r="B164" s="211" t="s">
        <v>49</v>
      </c>
      <c r="C164" s="216">
        <v>240</v>
      </c>
      <c r="D164" s="54">
        <f>5+200</f>
        <v>205</v>
      </c>
      <c r="E164" s="54">
        <f>5+200</f>
        <v>205</v>
      </c>
      <c r="I164" s="270"/>
    </row>
    <row r="165" spans="1:9" s="14" customFormat="1" ht="31.5">
      <c r="A165" s="215" t="s">
        <v>262</v>
      </c>
      <c r="B165" s="211" t="s">
        <v>49</v>
      </c>
      <c r="C165" s="216">
        <v>600</v>
      </c>
      <c r="D165" s="54">
        <f>D166</f>
        <v>40</v>
      </c>
      <c r="E165" s="54">
        <f>E166</f>
        <v>40</v>
      </c>
      <c r="I165" s="270"/>
    </row>
    <row r="166" spans="1:9" s="14" customFormat="1" ht="15.75">
      <c r="A166" s="215" t="s">
        <v>191</v>
      </c>
      <c r="B166" s="211" t="s">
        <v>49</v>
      </c>
      <c r="C166" s="216">
        <v>610</v>
      </c>
      <c r="D166" s="54">
        <v>40</v>
      </c>
      <c r="E166" s="54">
        <v>40</v>
      </c>
      <c r="I166" s="270"/>
    </row>
    <row r="167" spans="1:9" s="14" customFormat="1" ht="15.75">
      <c r="A167" s="208" t="s">
        <v>211</v>
      </c>
      <c r="B167" s="209" t="s">
        <v>50</v>
      </c>
      <c r="C167" s="209"/>
      <c r="D167" s="40">
        <f>D168+D173</f>
        <v>367</v>
      </c>
      <c r="E167" s="40">
        <f>E168+E173</f>
        <v>367</v>
      </c>
      <c r="I167" s="270"/>
    </row>
    <row r="168" spans="1:9" s="14" customFormat="1" ht="31.5">
      <c r="A168" s="212" t="s">
        <v>93</v>
      </c>
      <c r="B168" s="211" t="s">
        <v>51</v>
      </c>
      <c r="C168" s="211"/>
      <c r="D168" s="45">
        <f>D169+D171</f>
        <v>325</v>
      </c>
      <c r="E168" s="45">
        <f>E169+E171</f>
        <v>325</v>
      </c>
      <c r="I168" s="270"/>
    </row>
    <row r="169" spans="1:9" s="14" customFormat="1" ht="15.75">
      <c r="A169" s="215" t="s">
        <v>225</v>
      </c>
      <c r="B169" s="211" t="s">
        <v>51</v>
      </c>
      <c r="C169" s="211" t="s">
        <v>188</v>
      </c>
      <c r="D169" s="45">
        <f>D170</f>
        <v>52</v>
      </c>
      <c r="E169" s="45">
        <f>E170</f>
        <v>52</v>
      </c>
      <c r="I169" s="270"/>
    </row>
    <row r="170" spans="1:9" s="14" customFormat="1" ht="31.5">
      <c r="A170" s="215" t="s">
        <v>189</v>
      </c>
      <c r="B170" s="211" t="s">
        <v>51</v>
      </c>
      <c r="C170" s="211" t="s">
        <v>187</v>
      </c>
      <c r="D170" s="45">
        <v>52</v>
      </c>
      <c r="E170" s="45">
        <v>52</v>
      </c>
      <c r="I170" s="270"/>
    </row>
    <row r="171" spans="1:9" s="14" customFormat="1" ht="31.5">
      <c r="A171" s="215" t="s">
        <v>262</v>
      </c>
      <c r="B171" s="211" t="s">
        <v>51</v>
      </c>
      <c r="C171" s="211" t="s">
        <v>178</v>
      </c>
      <c r="D171" s="45">
        <f>D172</f>
        <v>273</v>
      </c>
      <c r="E171" s="45">
        <f>E172</f>
        <v>273</v>
      </c>
      <c r="I171" s="270"/>
    </row>
    <row r="172" spans="1:9" s="14" customFormat="1" ht="15.75">
      <c r="A172" s="215" t="s">
        <v>191</v>
      </c>
      <c r="B172" s="211" t="s">
        <v>51</v>
      </c>
      <c r="C172" s="211" t="s">
        <v>192</v>
      </c>
      <c r="D172" s="45">
        <v>273</v>
      </c>
      <c r="E172" s="45">
        <v>273</v>
      </c>
      <c r="I172" s="270"/>
    </row>
    <row r="173" spans="1:9" s="14" customFormat="1" ht="15.75" customHeight="1">
      <c r="A173" s="212" t="s">
        <v>521</v>
      </c>
      <c r="B173" s="211" t="s">
        <v>522</v>
      </c>
      <c r="C173" s="211"/>
      <c r="D173" s="45">
        <f>D174</f>
        <v>42</v>
      </c>
      <c r="E173" s="45">
        <f>E174</f>
        <v>42</v>
      </c>
      <c r="I173" s="270"/>
    </row>
    <row r="174" spans="1:9" s="14" customFormat="1" ht="15.75">
      <c r="A174" s="215" t="s">
        <v>89</v>
      </c>
      <c r="B174" s="211" t="s">
        <v>522</v>
      </c>
      <c r="C174" s="211" t="s">
        <v>85</v>
      </c>
      <c r="D174" s="45">
        <f>D175</f>
        <v>42</v>
      </c>
      <c r="E174" s="45">
        <f>E175</f>
        <v>42</v>
      </c>
      <c r="I174" s="270"/>
    </row>
    <row r="175" spans="1:9" s="14" customFormat="1" ht="15.75">
      <c r="A175" s="215" t="s">
        <v>84</v>
      </c>
      <c r="B175" s="211" t="s">
        <v>522</v>
      </c>
      <c r="C175" s="211" t="s">
        <v>86</v>
      </c>
      <c r="D175" s="45">
        <v>42</v>
      </c>
      <c r="E175" s="45">
        <v>42</v>
      </c>
      <c r="I175" s="270"/>
    </row>
    <row r="176" spans="1:9" s="16" customFormat="1" ht="15.75">
      <c r="A176" s="208" t="s">
        <v>523</v>
      </c>
      <c r="B176" s="209" t="s">
        <v>524</v>
      </c>
      <c r="C176" s="209"/>
      <c r="D176" s="40">
        <f aca="true" t="shared" si="0" ref="D176:E178">D177</f>
        <v>1406.7</v>
      </c>
      <c r="E176" s="40">
        <f t="shared" si="0"/>
        <v>1406.7</v>
      </c>
      <c r="I176" s="272"/>
    </row>
    <row r="177" spans="1:9" s="14" customFormat="1" ht="15.75">
      <c r="A177" s="212" t="s">
        <v>525</v>
      </c>
      <c r="B177" s="211" t="s">
        <v>526</v>
      </c>
      <c r="C177" s="211"/>
      <c r="D177" s="45">
        <f t="shared" si="0"/>
        <v>1406.7</v>
      </c>
      <c r="E177" s="45">
        <f t="shared" si="0"/>
        <v>1406.7</v>
      </c>
      <c r="I177" s="270"/>
    </row>
    <row r="178" spans="1:9" s="16" customFormat="1" ht="15.75">
      <c r="A178" s="215" t="s">
        <v>89</v>
      </c>
      <c r="B178" s="211" t="s">
        <v>526</v>
      </c>
      <c r="C178" s="211" t="s">
        <v>85</v>
      </c>
      <c r="D178" s="45">
        <f t="shared" si="0"/>
        <v>1406.7</v>
      </c>
      <c r="E178" s="45">
        <f t="shared" si="0"/>
        <v>1406.7</v>
      </c>
      <c r="I178" s="272"/>
    </row>
    <row r="179" spans="1:9" s="16" customFormat="1" ht="15" customHeight="1">
      <c r="A179" s="215" t="s">
        <v>84</v>
      </c>
      <c r="B179" s="211" t="s">
        <v>526</v>
      </c>
      <c r="C179" s="211" t="s">
        <v>86</v>
      </c>
      <c r="D179" s="45">
        <v>1406.7</v>
      </c>
      <c r="E179" s="45">
        <v>1406.7</v>
      </c>
      <c r="I179" s="272"/>
    </row>
    <row r="180" spans="1:9" s="16" customFormat="1" ht="31.5">
      <c r="A180" s="245" t="s">
        <v>542</v>
      </c>
      <c r="B180" s="244" t="s">
        <v>0</v>
      </c>
      <c r="C180" s="244"/>
      <c r="D180" s="246">
        <f>D181</f>
        <v>2115</v>
      </c>
      <c r="E180" s="246">
        <f>E181</f>
        <v>2115</v>
      </c>
      <c r="I180" s="272"/>
    </row>
    <row r="181" spans="1:9" s="16" customFormat="1" ht="31.5">
      <c r="A181" s="210" t="s">
        <v>543</v>
      </c>
      <c r="B181" s="209" t="s">
        <v>1</v>
      </c>
      <c r="C181" s="211"/>
      <c r="D181" s="217">
        <f>D184</f>
        <v>2115</v>
      </c>
      <c r="E181" s="217">
        <f>E184</f>
        <v>2115</v>
      </c>
      <c r="I181" s="272"/>
    </row>
    <row r="182" spans="1:9" s="14" customFormat="1" ht="15.75">
      <c r="A182" s="212" t="s">
        <v>532</v>
      </c>
      <c r="B182" s="211" t="s">
        <v>2</v>
      </c>
      <c r="C182" s="218"/>
      <c r="D182" s="219">
        <f>D183</f>
        <v>2115</v>
      </c>
      <c r="E182" s="219">
        <f>E183</f>
        <v>2115</v>
      </c>
      <c r="I182" s="270"/>
    </row>
    <row r="183" spans="1:9" s="14" customFormat="1" ht="15.75">
      <c r="A183" s="215" t="s">
        <v>225</v>
      </c>
      <c r="B183" s="211" t="s">
        <v>2</v>
      </c>
      <c r="C183" s="218" t="s">
        <v>188</v>
      </c>
      <c r="D183" s="220">
        <f>D184</f>
        <v>2115</v>
      </c>
      <c r="E183" s="220">
        <f>E184</f>
        <v>2115</v>
      </c>
      <c r="I183" s="270"/>
    </row>
    <row r="184" spans="1:9" s="14" customFormat="1" ht="31.5">
      <c r="A184" s="215" t="s">
        <v>189</v>
      </c>
      <c r="B184" s="211" t="s">
        <v>2</v>
      </c>
      <c r="C184" s="218" t="s">
        <v>187</v>
      </c>
      <c r="D184" s="220">
        <v>2115</v>
      </c>
      <c r="E184" s="220">
        <v>2115</v>
      </c>
      <c r="I184" s="270"/>
    </row>
    <row r="185" spans="1:9" s="14" customFormat="1" ht="31.5">
      <c r="A185" s="247" t="s">
        <v>558</v>
      </c>
      <c r="B185" s="244" t="s">
        <v>3</v>
      </c>
      <c r="C185" s="248"/>
      <c r="D185" s="200">
        <f>D189+D192+D195+D186</f>
        <v>1220</v>
      </c>
      <c r="E185" s="200">
        <f>E189+E192+E195+E186</f>
        <v>1220</v>
      </c>
      <c r="I185" s="270"/>
    </row>
    <row r="186" spans="1:9" s="14" customFormat="1" ht="15.75">
      <c r="A186" s="222" t="s">
        <v>242</v>
      </c>
      <c r="B186" s="211" t="s">
        <v>316</v>
      </c>
      <c r="C186" s="211"/>
      <c r="D186" s="45">
        <f>D187</f>
        <v>5</v>
      </c>
      <c r="E186" s="45">
        <f>E187</f>
        <v>5</v>
      </c>
      <c r="I186" s="270"/>
    </row>
    <row r="187" spans="1:9" s="14" customFormat="1" ht="15" customHeight="1">
      <c r="A187" s="215" t="s">
        <v>225</v>
      </c>
      <c r="B187" s="211" t="s">
        <v>316</v>
      </c>
      <c r="C187" s="211" t="s">
        <v>188</v>
      </c>
      <c r="D187" s="45">
        <f>D188</f>
        <v>5</v>
      </c>
      <c r="E187" s="45">
        <f>E188</f>
        <v>5</v>
      </c>
      <c r="I187" s="270"/>
    </row>
    <row r="188" spans="1:9" s="14" customFormat="1" ht="31.5">
      <c r="A188" s="215" t="s">
        <v>189</v>
      </c>
      <c r="B188" s="211" t="s">
        <v>316</v>
      </c>
      <c r="C188" s="211" t="s">
        <v>187</v>
      </c>
      <c r="D188" s="45">
        <v>5</v>
      </c>
      <c r="E188" s="45">
        <v>5</v>
      </c>
      <c r="I188" s="270"/>
    </row>
    <row r="189" spans="1:9" s="14" customFormat="1" ht="13.5" customHeight="1">
      <c r="A189" s="212" t="s">
        <v>100</v>
      </c>
      <c r="B189" s="211" t="s">
        <v>4</v>
      </c>
      <c r="C189" s="221"/>
      <c r="D189" s="45">
        <f>D190</f>
        <v>1000</v>
      </c>
      <c r="E189" s="45">
        <f>E190</f>
        <v>1000</v>
      </c>
      <c r="I189" s="270"/>
    </row>
    <row r="190" spans="1:9" s="14" customFormat="1" ht="15.75">
      <c r="A190" s="212" t="s">
        <v>90</v>
      </c>
      <c r="B190" s="211" t="s">
        <v>4</v>
      </c>
      <c r="C190" s="221" t="s">
        <v>87</v>
      </c>
      <c r="D190" s="45">
        <f>D191</f>
        <v>1000</v>
      </c>
      <c r="E190" s="45">
        <f>E191</f>
        <v>1000</v>
      </c>
      <c r="I190" s="270"/>
    </row>
    <row r="191" spans="1:9" s="14" customFormat="1" ht="15.75" customHeight="1">
      <c r="A191" s="212" t="s">
        <v>227</v>
      </c>
      <c r="B191" s="211" t="s">
        <v>4</v>
      </c>
      <c r="C191" s="211" t="s">
        <v>88</v>
      </c>
      <c r="D191" s="45">
        <f>1000</f>
        <v>1000</v>
      </c>
      <c r="E191" s="45">
        <f>1000</f>
        <v>1000</v>
      </c>
      <c r="I191" s="270"/>
    </row>
    <row r="192" spans="1:9" s="14" customFormat="1" ht="31.5">
      <c r="A192" s="222" t="s">
        <v>95</v>
      </c>
      <c r="B192" s="211" t="s">
        <v>5</v>
      </c>
      <c r="C192" s="211"/>
      <c r="D192" s="45">
        <f>D193</f>
        <v>115</v>
      </c>
      <c r="E192" s="45">
        <f>E193</f>
        <v>115</v>
      </c>
      <c r="I192" s="270"/>
    </row>
    <row r="193" spans="1:9" s="14" customFormat="1" ht="15.75">
      <c r="A193" s="215" t="s">
        <v>225</v>
      </c>
      <c r="B193" s="211" t="s">
        <v>5</v>
      </c>
      <c r="C193" s="211" t="s">
        <v>188</v>
      </c>
      <c r="D193" s="45">
        <f>D194</f>
        <v>115</v>
      </c>
      <c r="E193" s="45">
        <f>E194</f>
        <v>115</v>
      </c>
      <c r="I193" s="270"/>
    </row>
    <row r="194" spans="1:9" s="14" customFormat="1" ht="31.5">
      <c r="A194" s="215" t="s">
        <v>189</v>
      </c>
      <c r="B194" s="211" t="s">
        <v>5</v>
      </c>
      <c r="C194" s="211" t="s">
        <v>187</v>
      </c>
      <c r="D194" s="45">
        <v>115</v>
      </c>
      <c r="E194" s="45">
        <v>115</v>
      </c>
      <c r="I194" s="270"/>
    </row>
    <row r="195" spans="1:9" s="14" customFormat="1" ht="31.5">
      <c r="A195" s="222" t="s">
        <v>317</v>
      </c>
      <c r="B195" s="211" t="s">
        <v>318</v>
      </c>
      <c r="C195" s="211"/>
      <c r="D195" s="45">
        <f>D196</f>
        <v>100</v>
      </c>
      <c r="E195" s="45">
        <f>E196</f>
        <v>100</v>
      </c>
      <c r="I195" s="270"/>
    </row>
    <row r="196" spans="1:9" s="14" customFormat="1" ht="15.75">
      <c r="A196" s="215" t="s">
        <v>225</v>
      </c>
      <c r="B196" s="211" t="s">
        <v>318</v>
      </c>
      <c r="C196" s="211" t="s">
        <v>188</v>
      </c>
      <c r="D196" s="45">
        <f>D197</f>
        <v>100</v>
      </c>
      <c r="E196" s="45">
        <f>E197</f>
        <v>100</v>
      </c>
      <c r="I196" s="270"/>
    </row>
    <row r="197" spans="1:9" s="14" customFormat="1" ht="31.5">
      <c r="A197" s="215" t="s">
        <v>189</v>
      </c>
      <c r="B197" s="211" t="s">
        <v>318</v>
      </c>
      <c r="C197" s="211" t="s">
        <v>187</v>
      </c>
      <c r="D197" s="45">
        <v>100</v>
      </c>
      <c r="E197" s="45">
        <v>100</v>
      </c>
      <c r="I197" s="270"/>
    </row>
    <row r="198" spans="1:9" s="14" customFormat="1" ht="31.5">
      <c r="A198" s="249" t="s">
        <v>544</v>
      </c>
      <c r="B198" s="238" t="s">
        <v>6</v>
      </c>
      <c r="C198" s="238"/>
      <c r="D198" s="200">
        <f>D199+D202</f>
        <v>7492.1</v>
      </c>
      <c r="E198" s="200">
        <f>E199+E202</f>
        <v>5750</v>
      </c>
      <c r="I198" s="270"/>
    </row>
    <row r="199" spans="1:9" s="14" customFormat="1" ht="15" customHeight="1">
      <c r="A199" s="156" t="s">
        <v>545</v>
      </c>
      <c r="B199" s="44" t="s">
        <v>361</v>
      </c>
      <c r="C199" s="44"/>
      <c r="D199" s="45">
        <f>D200</f>
        <v>3000</v>
      </c>
      <c r="E199" s="45">
        <f>E200</f>
        <v>3000</v>
      </c>
      <c r="I199" s="270"/>
    </row>
    <row r="200" spans="1:9" s="14" customFormat="1" ht="15.75">
      <c r="A200" s="163" t="s">
        <v>226</v>
      </c>
      <c r="B200" s="44" t="s">
        <v>361</v>
      </c>
      <c r="C200" s="44" t="s">
        <v>199</v>
      </c>
      <c r="D200" s="45">
        <f>D201</f>
        <v>3000</v>
      </c>
      <c r="E200" s="45">
        <f>E201</f>
        <v>3000</v>
      </c>
      <c r="I200" s="270"/>
    </row>
    <row r="201" spans="1:9" s="14" customFormat="1" ht="15.75">
      <c r="A201" s="175" t="s">
        <v>179</v>
      </c>
      <c r="B201" s="44" t="s">
        <v>361</v>
      </c>
      <c r="C201" s="44" t="s">
        <v>200</v>
      </c>
      <c r="D201" s="45">
        <f>2000+1000</f>
        <v>3000</v>
      </c>
      <c r="E201" s="45">
        <f>2000+1000</f>
        <v>3000</v>
      </c>
      <c r="I201" s="270"/>
    </row>
    <row r="202" spans="1:9" s="14" customFormat="1" ht="15.75">
      <c r="A202" s="156" t="s">
        <v>231</v>
      </c>
      <c r="B202" s="44" t="s">
        <v>251</v>
      </c>
      <c r="C202" s="44"/>
      <c r="D202" s="45">
        <f>D203</f>
        <v>4492.1</v>
      </c>
      <c r="E202" s="45">
        <f>E203</f>
        <v>2750</v>
      </c>
      <c r="I202" s="270"/>
    </row>
    <row r="203" spans="1:9" s="14" customFormat="1" ht="15.75">
      <c r="A203" s="155" t="s">
        <v>225</v>
      </c>
      <c r="B203" s="44" t="s">
        <v>251</v>
      </c>
      <c r="C203" s="44" t="s">
        <v>188</v>
      </c>
      <c r="D203" s="45">
        <f>SUM(D204)</f>
        <v>4492.1</v>
      </c>
      <c r="E203" s="45">
        <f>SUM(E204)</f>
        <v>2750</v>
      </c>
      <c r="I203" s="270"/>
    </row>
    <row r="204" spans="1:9" s="14" customFormat="1" ht="31.5">
      <c r="A204" s="155" t="s">
        <v>189</v>
      </c>
      <c r="B204" s="44" t="s">
        <v>251</v>
      </c>
      <c r="C204" s="44" t="s">
        <v>187</v>
      </c>
      <c r="D204" s="45">
        <f>5500-1000-7.9</f>
        <v>4492.1</v>
      </c>
      <c r="E204" s="45">
        <f>3750-1000</f>
        <v>2750</v>
      </c>
      <c r="I204" s="270"/>
    </row>
    <row r="205" spans="1:9" s="14" customFormat="1" ht="31.5">
      <c r="A205" s="249" t="s">
        <v>434</v>
      </c>
      <c r="B205" s="238" t="s">
        <v>83</v>
      </c>
      <c r="C205" s="250"/>
      <c r="D205" s="200">
        <f>D206+D211</f>
        <v>60</v>
      </c>
      <c r="E205" s="200">
        <f>E206+E211</f>
        <v>60</v>
      </c>
      <c r="I205" s="270"/>
    </row>
    <row r="206" spans="1:9" s="14" customFormat="1" ht="31.5">
      <c r="A206" s="223" t="s">
        <v>93</v>
      </c>
      <c r="B206" s="44" t="s">
        <v>336</v>
      </c>
      <c r="C206" s="44"/>
      <c r="D206" s="45">
        <f>D207+D209</f>
        <v>40</v>
      </c>
      <c r="E206" s="45">
        <f>E207+E209</f>
        <v>40</v>
      </c>
      <c r="I206" s="270"/>
    </row>
    <row r="207" spans="1:9" s="14" customFormat="1" ht="15.75">
      <c r="A207" s="155" t="s">
        <v>225</v>
      </c>
      <c r="B207" s="44" t="s">
        <v>336</v>
      </c>
      <c r="C207" s="44" t="s">
        <v>188</v>
      </c>
      <c r="D207" s="45">
        <f>D208</f>
        <v>5</v>
      </c>
      <c r="E207" s="45">
        <f>E208</f>
        <v>5</v>
      </c>
      <c r="I207" s="270"/>
    </row>
    <row r="208" spans="1:9" s="14" customFormat="1" ht="31.5">
      <c r="A208" s="155" t="s">
        <v>189</v>
      </c>
      <c r="B208" s="44" t="s">
        <v>336</v>
      </c>
      <c r="C208" s="44" t="s">
        <v>187</v>
      </c>
      <c r="D208" s="45">
        <v>5</v>
      </c>
      <c r="E208" s="45">
        <v>5</v>
      </c>
      <c r="I208" s="270"/>
    </row>
    <row r="209" spans="1:9" s="14" customFormat="1" ht="31.5">
      <c r="A209" s="163" t="s">
        <v>190</v>
      </c>
      <c r="B209" s="44" t="s">
        <v>336</v>
      </c>
      <c r="C209" s="44" t="s">
        <v>178</v>
      </c>
      <c r="D209" s="45">
        <f>D210</f>
        <v>35</v>
      </c>
      <c r="E209" s="45">
        <f>E210</f>
        <v>35</v>
      </c>
      <c r="I209" s="270"/>
    </row>
    <row r="210" spans="1:9" s="14" customFormat="1" ht="16.5" customHeight="1">
      <c r="A210" s="153" t="s">
        <v>191</v>
      </c>
      <c r="B210" s="44" t="s">
        <v>336</v>
      </c>
      <c r="C210" s="44" t="s">
        <v>192</v>
      </c>
      <c r="D210" s="45">
        <v>35</v>
      </c>
      <c r="E210" s="45">
        <v>35</v>
      </c>
      <c r="I210" s="270"/>
    </row>
    <row r="211" spans="1:9" s="14" customFormat="1" ht="14.25" customHeight="1">
      <c r="A211" s="153" t="s">
        <v>506</v>
      </c>
      <c r="B211" s="44" t="s">
        <v>507</v>
      </c>
      <c r="C211" s="44"/>
      <c r="D211" s="45">
        <f>D212</f>
        <v>20</v>
      </c>
      <c r="E211" s="45">
        <f>E212</f>
        <v>20</v>
      </c>
      <c r="I211" s="270"/>
    </row>
    <row r="212" spans="1:9" s="14" customFormat="1" ht="15.75">
      <c r="A212" s="155" t="s">
        <v>225</v>
      </c>
      <c r="B212" s="44" t="s">
        <v>507</v>
      </c>
      <c r="C212" s="44" t="s">
        <v>188</v>
      </c>
      <c r="D212" s="45">
        <f>D213</f>
        <v>20</v>
      </c>
      <c r="E212" s="45">
        <f>E213</f>
        <v>20</v>
      </c>
      <c r="I212" s="270"/>
    </row>
    <row r="213" spans="1:9" s="14" customFormat="1" ht="31.5">
      <c r="A213" s="155" t="s">
        <v>189</v>
      </c>
      <c r="B213" s="44" t="s">
        <v>507</v>
      </c>
      <c r="C213" s="44" t="s">
        <v>187</v>
      </c>
      <c r="D213" s="45">
        <v>20</v>
      </c>
      <c r="E213" s="45">
        <v>20</v>
      </c>
      <c r="I213" s="270"/>
    </row>
    <row r="214" spans="1:9" s="14" customFormat="1" ht="15.75">
      <c r="A214" s="251" t="s">
        <v>437</v>
      </c>
      <c r="B214" s="238" t="s">
        <v>54</v>
      </c>
      <c r="C214" s="238"/>
      <c r="D214" s="200">
        <f>D215+D238+D222+D226</f>
        <v>5369.3</v>
      </c>
      <c r="E214" s="200">
        <f>E215+E238+E222+E226</f>
        <v>5497.9</v>
      </c>
      <c r="F214" s="15">
        <f>E214-E216</f>
        <v>2152.9999999999995</v>
      </c>
      <c r="I214" s="270"/>
    </row>
    <row r="215" spans="1:9" s="14" customFormat="1" ht="47.25">
      <c r="A215" s="131" t="s">
        <v>383</v>
      </c>
      <c r="B215" s="39" t="s">
        <v>298</v>
      </c>
      <c r="C215" s="39"/>
      <c r="D215" s="40">
        <f>D216+D219</f>
        <v>3236.3</v>
      </c>
      <c r="E215" s="40">
        <f>E216+E219</f>
        <v>3364.9</v>
      </c>
      <c r="I215" s="270"/>
    </row>
    <row r="216" spans="1:9" s="14" customFormat="1" ht="15.75">
      <c r="A216" s="153" t="s">
        <v>105</v>
      </c>
      <c r="B216" s="44" t="s">
        <v>384</v>
      </c>
      <c r="C216" s="39"/>
      <c r="D216" s="40">
        <f>D217</f>
        <v>3216.3</v>
      </c>
      <c r="E216" s="40">
        <f>E217</f>
        <v>3344.9</v>
      </c>
      <c r="I216" s="270"/>
    </row>
    <row r="217" spans="1:9" s="14" customFormat="1" ht="47.25">
      <c r="A217" s="155" t="s">
        <v>115</v>
      </c>
      <c r="B217" s="44" t="s">
        <v>384</v>
      </c>
      <c r="C217" s="44" t="s">
        <v>198</v>
      </c>
      <c r="D217" s="45">
        <f>D218</f>
        <v>3216.3</v>
      </c>
      <c r="E217" s="45">
        <f>E218</f>
        <v>3344.9</v>
      </c>
      <c r="I217" s="270"/>
    </row>
    <row r="218" spans="1:9" s="14" customFormat="1" ht="15.75">
      <c r="A218" s="155" t="s">
        <v>254</v>
      </c>
      <c r="B218" s="44" t="s">
        <v>384</v>
      </c>
      <c r="C218" s="44" t="s">
        <v>253</v>
      </c>
      <c r="D218" s="45">
        <v>3216.3</v>
      </c>
      <c r="E218" s="45">
        <v>3344.9</v>
      </c>
      <c r="I218" s="270"/>
    </row>
    <row r="219" spans="1:9" s="14" customFormat="1" ht="47.25">
      <c r="A219" s="156" t="s">
        <v>589</v>
      </c>
      <c r="B219" s="44" t="s">
        <v>475</v>
      </c>
      <c r="C219" s="44"/>
      <c r="D219" s="45">
        <f>D220</f>
        <v>20</v>
      </c>
      <c r="E219" s="45">
        <f>E220</f>
        <v>20</v>
      </c>
      <c r="I219" s="270"/>
    </row>
    <row r="220" spans="1:9" s="14" customFormat="1" ht="15.75">
      <c r="A220" s="155" t="s">
        <v>225</v>
      </c>
      <c r="B220" s="44" t="s">
        <v>475</v>
      </c>
      <c r="C220" s="44" t="s">
        <v>188</v>
      </c>
      <c r="D220" s="45">
        <f>D221</f>
        <v>20</v>
      </c>
      <c r="E220" s="45">
        <f>E221</f>
        <v>20</v>
      </c>
      <c r="I220" s="270"/>
    </row>
    <row r="221" spans="1:9" s="14" customFormat="1" ht="31.5">
      <c r="A221" s="155" t="s">
        <v>189</v>
      </c>
      <c r="B221" s="44" t="s">
        <v>475</v>
      </c>
      <c r="C221" s="44" t="s">
        <v>187</v>
      </c>
      <c r="D221" s="45">
        <v>20</v>
      </c>
      <c r="E221" s="45">
        <v>20</v>
      </c>
      <c r="I221" s="270"/>
    </row>
    <row r="222" spans="1:9" s="14" customFormat="1" ht="31.5">
      <c r="A222" s="161" t="s">
        <v>465</v>
      </c>
      <c r="B222" s="38" t="s">
        <v>476</v>
      </c>
      <c r="C222" s="44"/>
      <c r="D222" s="45">
        <f aca="true" t="shared" si="1" ref="D222:E224">D223</f>
        <v>70</v>
      </c>
      <c r="E222" s="45">
        <f t="shared" si="1"/>
        <v>70</v>
      </c>
      <c r="I222" s="270"/>
    </row>
    <row r="223" spans="1:9" s="14" customFormat="1" ht="47.25">
      <c r="A223" s="156" t="s">
        <v>589</v>
      </c>
      <c r="B223" s="44" t="s">
        <v>467</v>
      </c>
      <c r="C223" s="44"/>
      <c r="D223" s="45">
        <f t="shared" si="1"/>
        <v>70</v>
      </c>
      <c r="E223" s="45">
        <f t="shared" si="1"/>
        <v>70</v>
      </c>
      <c r="I223" s="270"/>
    </row>
    <row r="224" spans="1:9" s="14" customFormat="1" ht="15" customHeight="1">
      <c r="A224" s="139" t="s">
        <v>225</v>
      </c>
      <c r="B224" s="44" t="s">
        <v>467</v>
      </c>
      <c r="C224" s="44" t="s">
        <v>188</v>
      </c>
      <c r="D224" s="45">
        <f t="shared" si="1"/>
        <v>70</v>
      </c>
      <c r="E224" s="45">
        <f t="shared" si="1"/>
        <v>70</v>
      </c>
      <c r="I224" s="270"/>
    </row>
    <row r="225" spans="1:9" s="14" customFormat="1" ht="31.5">
      <c r="A225" s="139" t="s">
        <v>189</v>
      </c>
      <c r="B225" s="44" t="s">
        <v>467</v>
      </c>
      <c r="C225" s="44" t="s">
        <v>187</v>
      </c>
      <c r="D225" s="45">
        <v>70</v>
      </c>
      <c r="E225" s="45">
        <v>70</v>
      </c>
      <c r="I225" s="270"/>
    </row>
    <row r="226" spans="1:9" s="14" customFormat="1" ht="24" customHeight="1">
      <c r="A226" s="161" t="s">
        <v>461</v>
      </c>
      <c r="B226" s="38" t="s">
        <v>457</v>
      </c>
      <c r="C226" s="44"/>
      <c r="D226" s="45">
        <f>D227+D232+D235</f>
        <v>1763</v>
      </c>
      <c r="E226" s="45">
        <f>E227+E232+E235</f>
        <v>1763</v>
      </c>
      <c r="I226" s="270"/>
    </row>
    <row r="227" spans="1:9" s="14" customFormat="1" ht="15.75">
      <c r="A227" s="156" t="s">
        <v>458</v>
      </c>
      <c r="B227" s="44" t="s">
        <v>466</v>
      </c>
      <c r="C227" s="44"/>
      <c r="D227" s="45">
        <f>D228+D230</f>
        <v>1123</v>
      </c>
      <c r="E227" s="45">
        <f>E228+E230</f>
        <v>1123</v>
      </c>
      <c r="I227" s="270"/>
    </row>
    <row r="228" spans="1:9" s="14" customFormat="1" ht="11.25" customHeight="1">
      <c r="A228" s="139" t="s">
        <v>115</v>
      </c>
      <c r="B228" s="44" t="s">
        <v>466</v>
      </c>
      <c r="C228" s="132" t="s">
        <v>198</v>
      </c>
      <c r="D228" s="45">
        <f>D229</f>
        <v>40</v>
      </c>
      <c r="E228" s="45">
        <f>E229</f>
        <v>40</v>
      </c>
      <c r="I228" s="270"/>
    </row>
    <row r="229" spans="1:9" s="14" customFormat="1" ht="15.75">
      <c r="A229" s="139" t="s">
        <v>193</v>
      </c>
      <c r="B229" s="44" t="s">
        <v>466</v>
      </c>
      <c r="C229" s="132" t="s">
        <v>194</v>
      </c>
      <c r="D229" s="45">
        <v>40</v>
      </c>
      <c r="E229" s="45">
        <v>40</v>
      </c>
      <c r="I229" s="270"/>
    </row>
    <row r="230" spans="1:9" s="14" customFormat="1" ht="15.75">
      <c r="A230" s="139" t="s">
        <v>225</v>
      </c>
      <c r="B230" s="44" t="s">
        <v>466</v>
      </c>
      <c r="C230" s="132" t="s">
        <v>188</v>
      </c>
      <c r="D230" s="45">
        <f>D231</f>
        <v>1083</v>
      </c>
      <c r="E230" s="45">
        <f>E231</f>
        <v>1083</v>
      </c>
      <c r="I230" s="270"/>
    </row>
    <row r="231" spans="1:9" s="14" customFormat="1" ht="15" customHeight="1">
      <c r="A231" s="139" t="s">
        <v>189</v>
      </c>
      <c r="B231" s="44" t="s">
        <v>466</v>
      </c>
      <c r="C231" s="132" t="s">
        <v>187</v>
      </c>
      <c r="D231" s="45">
        <v>1083</v>
      </c>
      <c r="E231" s="45">
        <v>1083</v>
      </c>
      <c r="I231" s="270"/>
    </row>
    <row r="232" spans="1:9" s="14" customFormat="1" ht="15.75">
      <c r="A232" s="156" t="s">
        <v>459</v>
      </c>
      <c r="B232" s="44" t="s">
        <v>463</v>
      </c>
      <c r="C232" s="132"/>
      <c r="D232" s="45">
        <f>D233</f>
        <v>600</v>
      </c>
      <c r="E232" s="45">
        <f>E233</f>
        <v>600</v>
      </c>
      <c r="I232" s="270"/>
    </row>
    <row r="233" spans="1:9" s="14" customFormat="1" ht="15.75">
      <c r="A233" s="139" t="s">
        <v>225</v>
      </c>
      <c r="B233" s="44" t="s">
        <v>463</v>
      </c>
      <c r="C233" s="132" t="s">
        <v>188</v>
      </c>
      <c r="D233" s="45">
        <f>D234</f>
        <v>600</v>
      </c>
      <c r="E233" s="45">
        <f>E234</f>
        <v>600</v>
      </c>
      <c r="I233" s="270"/>
    </row>
    <row r="234" spans="1:9" s="14" customFormat="1" ht="12" customHeight="1">
      <c r="A234" s="139" t="s">
        <v>189</v>
      </c>
      <c r="B234" s="44" t="s">
        <v>463</v>
      </c>
      <c r="C234" s="132" t="s">
        <v>187</v>
      </c>
      <c r="D234" s="45">
        <v>600</v>
      </c>
      <c r="E234" s="45">
        <v>600</v>
      </c>
      <c r="I234" s="270"/>
    </row>
    <row r="235" spans="1:9" s="14" customFormat="1" ht="15.75">
      <c r="A235" s="156" t="s">
        <v>460</v>
      </c>
      <c r="B235" s="44" t="s">
        <v>464</v>
      </c>
      <c r="C235" s="132"/>
      <c r="D235" s="45">
        <f>D236</f>
        <v>40</v>
      </c>
      <c r="E235" s="45">
        <f>E236</f>
        <v>40</v>
      </c>
      <c r="F235" s="15"/>
      <c r="I235" s="270"/>
    </row>
    <row r="236" spans="1:9" s="14" customFormat="1" ht="15.75">
      <c r="A236" s="163" t="s">
        <v>89</v>
      </c>
      <c r="B236" s="44" t="s">
        <v>464</v>
      </c>
      <c r="C236" s="132" t="s">
        <v>85</v>
      </c>
      <c r="D236" s="45">
        <f>D237</f>
        <v>40</v>
      </c>
      <c r="E236" s="45">
        <f>E237</f>
        <v>40</v>
      </c>
      <c r="I236" s="270"/>
    </row>
    <row r="237" spans="1:9" s="14" customFormat="1" ht="14.25" customHeight="1">
      <c r="A237" s="156" t="s">
        <v>84</v>
      </c>
      <c r="B237" s="44" t="s">
        <v>464</v>
      </c>
      <c r="C237" s="132" t="s">
        <v>86</v>
      </c>
      <c r="D237" s="45">
        <v>40</v>
      </c>
      <c r="E237" s="45">
        <v>40</v>
      </c>
      <c r="I237" s="270"/>
    </row>
    <row r="238" spans="1:9" s="14" customFormat="1" ht="15.75">
      <c r="A238" s="157" t="s">
        <v>385</v>
      </c>
      <c r="B238" s="39" t="s">
        <v>56</v>
      </c>
      <c r="C238" s="39"/>
      <c r="D238" s="40">
        <f>D239</f>
        <v>300</v>
      </c>
      <c r="E238" s="40">
        <f>E239</f>
        <v>300</v>
      </c>
      <c r="I238" s="270"/>
    </row>
    <row r="239" spans="1:9" s="14" customFormat="1" ht="15.75">
      <c r="A239" s="165" t="s">
        <v>58</v>
      </c>
      <c r="B239" s="44" t="s">
        <v>57</v>
      </c>
      <c r="C239" s="44"/>
      <c r="D239" s="45">
        <f>SUM(D240)</f>
        <v>300</v>
      </c>
      <c r="E239" s="45">
        <f>SUM(E240)</f>
        <v>300</v>
      </c>
      <c r="I239" s="270"/>
    </row>
    <row r="240" spans="1:9" s="14" customFormat="1" ht="16.5" customHeight="1">
      <c r="A240" s="155" t="s">
        <v>225</v>
      </c>
      <c r="B240" s="44" t="s">
        <v>57</v>
      </c>
      <c r="C240" s="44" t="s">
        <v>188</v>
      </c>
      <c r="D240" s="45">
        <f>D241</f>
        <v>300</v>
      </c>
      <c r="E240" s="45">
        <f>E241</f>
        <v>300</v>
      </c>
      <c r="I240" s="270"/>
    </row>
    <row r="241" spans="1:9" s="14" customFormat="1" ht="31.5">
      <c r="A241" s="155" t="s">
        <v>189</v>
      </c>
      <c r="B241" s="44" t="s">
        <v>57</v>
      </c>
      <c r="C241" s="44" t="s">
        <v>187</v>
      </c>
      <c r="D241" s="45">
        <v>300</v>
      </c>
      <c r="E241" s="45">
        <v>300</v>
      </c>
      <c r="I241" s="270"/>
    </row>
    <row r="242" spans="1:9" s="14" customFormat="1" ht="31.5">
      <c r="A242" s="249" t="s">
        <v>559</v>
      </c>
      <c r="B242" s="238" t="s">
        <v>536</v>
      </c>
      <c r="C242" s="250"/>
      <c r="D242" s="200">
        <f>D243+D246+D249+D252</f>
        <v>34642.1</v>
      </c>
      <c r="E242" s="200">
        <f>E243+E246+E249+E252</f>
        <v>0</v>
      </c>
      <c r="I242" s="270"/>
    </row>
    <row r="243" spans="1:9" s="14" customFormat="1" ht="15.75" customHeight="1">
      <c r="A243" s="156" t="s">
        <v>7</v>
      </c>
      <c r="B243" s="44" t="s">
        <v>546</v>
      </c>
      <c r="C243" s="44"/>
      <c r="D243" s="45">
        <f>D244</f>
        <v>170</v>
      </c>
      <c r="E243" s="45">
        <f>E244</f>
        <v>0</v>
      </c>
      <c r="I243" s="270"/>
    </row>
    <row r="244" spans="1:9" s="16" customFormat="1" ht="15.75">
      <c r="A244" s="155" t="s">
        <v>225</v>
      </c>
      <c r="B244" s="44" t="s">
        <v>546</v>
      </c>
      <c r="C244" s="44" t="s">
        <v>188</v>
      </c>
      <c r="D244" s="45">
        <f>D245</f>
        <v>170</v>
      </c>
      <c r="E244" s="45">
        <f>E245</f>
        <v>0</v>
      </c>
      <c r="I244" s="272"/>
    </row>
    <row r="245" spans="1:9" s="14" customFormat="1" ht="18.75" customHeight="1">
      <c r="A245" s="155" t="s">
        <v>189</v>
      </c>
      <c r="B245" s="44" t="s">
        <v>546</v>
      </c>
      <c r="C245" s="44" t="s">
        <v>187</v>
      </c>
      <c r="D245" s="45">
        <f>170</f>
        <v>170</v>
      </c>
      <c r="E245" s="45">
        <v>0</v>
      </c>
      <c r="I245" s="270"/>
    </row>
    <row r="246" spans="1:9" s="30" customFormat="1" ht="15.75" customHeight="1">
      <c r="A246" s="156" t="s">
        <v>560</v>
      </c>
      <c r="B246" s="44" t="s">
        <v>548</v>
      </c>
      <c r="C246" s="44"/>
      <c r="D246" s="45">
        <f>D247</f>
        <v>2500</v>
      </c>
      <c r="E246" s="45">
        <f>E247</f>
        <v>0</v>
      </c>
      <c r="I246" s="271"/>
    </row>
    <row r="247" spans="1:9" s="30" customFormat="1" ht="15.75">
      <c r="A247" s="155" t="s">
        <v>225</v>
      </c>
      <c r="B247" s="44" t="s">
        <v>548</v>
      </c>
      <c r="C247" s="44" t="s">
        <v>188</v>
      </c>
      <c r="D247" s="45">
        <f>D248</f>
        <v>2500</v>
      </c>
      <c r="E247" s="45">
        <f>E248</f>
        <v>0</v>
      </c>
      <c r="I247" s="271"/>
    </row>
    <row r="248" spans="1:9" s="14" customFormat="1" ht="31.5">
      <c r="A248" s="155" t="s">
        <v>189</v>
      </c>
      <c r="B248" s="44" t="s">
        <v>548</v>
      </c>
      <c r="C248" s="44" t="s">
        <v>187</v>
      </c>
      <c r="D248" s="45">
        <v>2500</v>
      </c>
      <c r="E248" s="45">
        <v>0</v>
      </c>
      <c r="I248" s="270"/>
    </row>
    <row r="249" spans="1:9" s="14" customFormat="1" ht="18.75" customHeight="1">
      <c r="A249" s="156" t="s">
        <v>537</v>
      </c>
      <c r="B249" s="44" t="s">
        <v>538</v>
      </c>
      <c r="C249" s="44"/>
      <c r="D249" s="45">
        <f>D250</f>
        <v>31572.1</v>
      </c>
      <c r="E249" s="45">
        <f>E250</f>
        <v>0</v>
      </c>
      <c r="I249" s="270"/>
    </row>
    <row r="250" spans="1:9" s="14" customFormat="1" ht="15.75">
      <c r="A250" s="155" t="s">
        <v>225</v>
      </c>
      <c r="B250" s="44" t="s">
        <v>538</v>
      </c>
      <c r="C250" s="44" t="s">
        <v>188</v>
      </c>
      <c r="D250" s="45">
        <f>D251</f>
        <v>31572.1</v>
      </c>
      <c r="E250" s="45">
        <f>E251</f>
        <v>0</v>
      </c>
      <c r="I250" s="270"/>
    </row>
    <row r="251" spans="1:9" s="14" customFormat="1" ht="31.5">
      <c r="A251" s="155" t="s">
        <v>189</v>
      </c>
      <c r="B251" s="44" t="s">
        <v>538</v>
      </c>
      <c r="C251" s="44" t="s">
        <v>187</v>
      </c>
      <c r="D251" s="45">
        <f>6898.4+505.9+24167.8</f>
        <v>31572.1</v>
      </c>
      <c r="E251" s="45">
        <v>0</v>
      </c>
      <c r="I251" s="270"/>
    </row>
    <row r="252" spans="1:9" s="14" customFormat="1" ht="47.25">
      <c r="A252" s="156" t="s">
        <v>549</v>
      </c>
      <c r="B252" s="44" t="s">
        <v>550</v>
      </c>
      <c r="C252" s="44"/>
      <c r="D252" s="45">
        <f>D253</f>
        <v>400</v>
      </c>
      <c r="E252" s="45">
        <f>E253</f>
        <v>0</v>
      </c>
      <c r="I252" s="270"/>
    </row>
    <row r="253" spans="1:9" s="14" customFormat="1" ht="15.75">
      <c r="A253" s="155" t="s">
        <v>225</v>
      </c>
      <c r="B253" s="44" t="s">
        <v>550</v>
      </c>
      <c r="C253" s="44" t="s">
        <v>188</v>
      </c>
      <c r="D253" s="45">
        <f>D254</f>
        <v>400</v>
      </c>
      <c r="E253" s="45">
        <f>E254</f>
        <v>0</v>
      </c>
      <c r="I253" s="270"/>
    </row>
    <row r="254" spans="1:9" s="14" customFormat="1" ht="31.5">
      <c r="A254" s="155" t="s">
        <v>189</v>
      </c>
      <c r="B254" s="44" t="s">
        <v>550</v>
      </c>
      <c r="C254" s="44" t="s">
        <v>187</v>
      </c>
      <c r="D254" s="45">
        <v>400</v>
      </c>
      <c r="E254" s="45">
        <v>0</v>
      </c>
      <c r="I254" s="270"/>
    </row>
    <row r="255" spans="1:9" s="14" customFormat="1" ht="31.5">
      <c r="A255" s="252" t="s">
        <v>561</v>
      </c>
      <c r="B255" s="238" t="s">
        <v>38</v>
      </c>
      <c r="C255" s="253"/>
      <c r="D255" s="200">
        <f>D256+D265</f>
        <v>23467</v>
      </c>
      <c r="E255" s="200">
        <f>E256+E265</f>
        <v>24634.6</v>
      </c>
      <c r="F255" s="15">
        <f>E255-E266</f>
        <v>7751.399999999998</v>
      </c>
      <c r="I255" s="270"/>
    </row>
    <row r="256" spans="1:9" s="14" customFormat="1" ht="31.5">
      <c r="A256" s="224" t="s">
        <v>496</v>
      </c>
      <c r="B256" s="39" t="s">
        <v>224</v>
      </c>
      <c r="C256" s="206"/>
      <c r="D256" s="40">
        <f>D257+D262</f>
        <v>4806.8</v>
      </c>
      <c r="E256" s="40">
        <f>E257+E262</f>
        <v>5189.9</v>
      </c>
      <c r="I256" s="270"/>
    </row>
    <row r="257" spans="1:9" s="14" customFormat="1" ht="15.75">
      <c r="A257" s="175" t="s">
        <v>346</v>
      </c>
      <c r="B257" s="44" t="s">
        <v>39</v>
      </c>
      <c r="C257" s="44"/>
      <c r="D257" s="45">
        <f>D259+D261</f>
        <v>1906.8</v>
      </c>
      <c r="E257" s="45">
        <f>E259+E261</f>
        <v>2289.9</v>
      </c>
      <c r="I257" s="270"/>
    </row>
    <row r="258" spans="1:9" s="14" customFormat="1" ht="15.75">
      <c r="A258" s="155" t="s">
        <v>225</v>
      </c>
      <c r="B258" s="44" t="s">
        <v>39</v>
      </c>
      <c r="C258" s="44" t="s">
        <v>188</v>
      </c>
      <c r="D258" s="45">
        <f>D259</f>
        <v>1846.8</v>
      </c>
      <c r="E258" s="45">
        <f>E259</f>
        <v>2229.9</v>
      </c>
      <c r="I258" s="270"/>
    </row>
    <row r="259" spans="1:9" s="14" customFormat="1" ht="18.75" customHeight="1">
      <c r="A259" s="155" t="s">
        <v>189</v>
      </c>
      <c r="B259" s="44" t="s">
        <v>39</v>
      </c>
      <c r="C259" s="44" t="s">
        <v>187</v>
      </c>
      <c r="D259" s="45">
        <v>1846.8</v>
      </c>
      <c r="E259" s="45">
        <v>2229.9</v>
      </c>
      <c r="F259" s="15"/>
      <c r="I259" s="270"/>
    </row>
    <row r="260" spans="1:9" s="14" customFormat="1" ht="31.5">
      <c r="A260" s="175" t="s">
        <v>190</v>
      </c>
      <c r="B260" s="44" t="s">
        <v>39</v>
      </c>
      <c r="C260" s="44" t="s">
        <v>178</v>
      </c>
      <c r="D260" s="45">
        <f>D261</f>
        <v>60</v>
      </c>
      <c r="E260" s="45">
        <f>E261</f>
        <v>60</v>
      </c>
      <c r="I260" s="270"/>
    </row>
    <row r="261" spans="1:9" s="14" customFormat="1" ht="15.75">
      <c r="A261" s="175" t="s">
        <v>191</v>
      </c>
      <c r="B261" s="44" t="s">
        <v>39</v>
      </c>
      <c r="C261" s="44" t="s">
        <v>192</v>
      </c>
      <c r="D261" s="45">
        <v>60</v>
      </c>
      <c r="E261" s="45">
        <v>60</v>
      </c>
      <c r="I261" s="270"/>
    </row>
    <row r="262" spans="1:9" s="14" customFormat="1" ht="15.75">
      <c r="A262" s="175" t="s">
        <v>297</v>
      </c>
      <c r="B262" s="44" t="s">
        <v>264</v>
      </c>
      <c r="C262" s="44"/>
      <c r="D262" s="45">
        <f>D263</f>
        <v>2900</v>
      </c>
      <c r="E262" s="45">
        <f>E263</f>
        <v>2900</v>
      </c>
      <c r="I262" s="270"/>
    </row>
    <row r="263" spans="1:9" s="14" customFormat="1" ht="31.5">
      <c r="A263" s="175" t="s">
        <v>190</v>
      </c>
      <c r="B263" s="44" t="s">
        <v>264</v>
      </c>
      <c r="C263" s="44" t="s">
        <v>178</v>
      </c>
      <c r="D263" s="45">
        <f>D264</f>
        <v>2900</v>
      </c>
      <c r="E263" s="45">
        <f>E264</f>
        <v>2900</v>
      </c>
      <c r="I263" s="270"/>
    </row>
    <row r="264" spans="1:9" s="14" customFormat="1" ht="15.75">
      <c r="A264" s="175" t="s">
        <v>191</v>
      </c>
      <c r="B264" s="44" t="s">
        <v>264</v>
      </c>
      <c r="C264" s="44" t="s">
        <v>192</v>
      </c>
      <c r="D264" s="45">
        <v>2900</v>
      </c>
      <c r="E264" s="45">
        <v>2900</v>
      </c>
      <c r="I264" s="270"/>
    </row>
    <row r="265" spans="1:9" s="14" customFormat="1" ht="31.5">
      <c r="A265" s="224" t="s">
        <v>347</v>
      </c>
      <c r="B265" s="39" t="s">
        <v>40</v>
      </c>
      <c r="C265" s="206"/>
      <c r="D265" s="40">
        <f>D266+D269+D272+D275+D278+D281+D284+D287</f>
        <v>18660.2</v>
      </c>
      <c r="E265" s="40">
        <f>E266+E269+E272+E275+E278+E281+E284+E287</f>
        <v>19444.7</v>
      </c>
      <c r="I265" s="270"/>
    </row>
    <row r="266" spans="1:9" s="14" customFormat="1" ht="15.75">
      <c r="A266" s="175" t="s">
        <v>103</v>
      </c>
      <c r="B266" s="44" t="s">
        <v>348</v>
      </c>
      <c r="C266" s="44"/>
      <c r="D266" s="45">
        <f>D267</f>
        <v>16275.2</v>
      </c>
      <c r="E266" s="45">
        <f>E267</f>
        <v>16883.2</v>
      </c>
      <c r="I266" s="270"/>
    </row>
    <row r="267" spans="1:9" s="14" customFormat="1" ht="31.5">
      <c r="A267" s="175" t="s">
        <v>190</v>
      </c>
      <c r="B267" s="44" t="s">
        <v>348</v>
      </c>
      <c r="C267" s="44" t="s">
        <v>178</v>
      </c>
      <c r="D267" s="45">
        <f>D268</f>
        <v>16275.2</v>
      </c>
      <c r="E267" s="45">
        <f>E268</f>
        <v>16883.2</v>
      </c>
      <c r="I267" s="270"/>
    </row>
    <row r="268" spans="1:9" s="14" customFormat="1" ht="15.75">
      <c r="A268" s="175" t="s">
        <v>191</v>
      </c>
      <c r="B268" s="44" t="s">
        <v>348</v>
      </c>
      <c r="C268" s="44" t="s">
        <v>192</v>
      </c>
      <c r="D268" s="45">
        <v>16275.2</v>
      </c>
      <c r="E268" s="45">
        <v>16883.2</v>
      </c>
      <c r="I268" s="270"/>
    </row>
    <row r="269" spans="1:9" s="14" customFormat="1" ht="15.75">
      <c r="A269" s="175" t="s">
        <v>215</v>
      </c>
      <c r="B269" s="44" t="s">
        <v>349</v>
      </c>
      <c r="C269" s="44"/>
      <c r="D269" s="45">
        <f>D270</f>
        <v>88.5</v>
      </c>
      <c r="E269" s="45">
        <f>E270</f>
        <v>88.5</v>
      </c>
      <c r="I269" s="270"/>
    </row>
    <row r="270" spans="1:9" s="14" customFormat="1" ht="31.5">
      <c r="A270" s="175" t="s">
        <v>190</v>
      </c>
      <c r="B270" s="44" t="s">
        <v>349</v>
      </c>
      <c r="C270" s="44" t="s">
        <v>178</v>
      </c>
      <c r="D270" s="45">
        <f>D271</f>
        <v>88.5</v>
      </c>
      <c r="E270" s="45">
        <f>E271</f>
        <v>88.5</v>
      </c>
      <c r="I270" s="270"/>
    </row>
    <row r="271" spans="1:9" s="14" customFormat="1" ht="15.75">
      <c r="A271" s="175" t="s">
        <v>191</v>
      </c>
      <c r="B271" s="44" t="s">
        <v>349</v>
      </c>
      <c r="C271" s="44" t="s">
        <v>192</v>
      </c>
      <c r="D271" s="45">
        <v>88.5</v>
      </c>
      <c r="E271" s="45">
        <v>88.5</v>
      </c>
      <c r="I271" s="270"/>
    </row>
    <row r="272" spans="1:9" s="14" customFormat="1" ht="31.5">
      <c r="A272" s="175" t="s">
        <v>266</v>
      </c>
      <c r="B272" s="44" t="s">
        <v>350</v>
      </c>
      <c r="C272" s="44"/>
      <c r="D272" s="45">
        <f>D273</f>
        <v>20</v>
      </c>
      <c r="E272" s="45">
        <f>E273</f>
        <v>20</v>
      </c>
      <c r="I272" s="270"/>
    </row>
    <row r="273" spans="1:9" s="14" customFormat="1" ht="31.5">
      <c r="A273" s="175" t="s">
        <v>190</v>
      </c>
      <c r="B273" s="44" t="s">
        <v>350</v>
      </c>
      <c r="C273" s="44" t="s">
        <v>282</v>
      </c>
      <c r="D273" s="45">
        <f>D274</f>
        <v>20</v>
      </c>
      <c r="E273" s="45">
        <f>E274</f>
        <v>20</v>
      </c>
      <c r="I273" s="270"/>
    </row>
    <row r="274" spans="1:9" s="14" customFormat="1" ht="15.75">
      <c r="A274" s="175" t="s">
        <v>191</v>
      </c>
      <c r="B274" s="44" t="s">
        <v>350</v>
      </c>
      <c r="C274" s="44" t="s">
        <v>192</v>
      </c>
      <c r="D274" s="45">
        <v>20</v>
      </c>
      <c r="E274" s="45">
        <v>20</v>
      </c>
      <c r="I274" s="270"/>
    </row>
    <row r="275" spans="1:9" s="14" customFormat="1" ht="15.75">
      <c r="A275" s="175" t="s">
        <v>267</v>
      </c>
      <c r="B275" s="44" t="s">
        <v>351</v>
      </c>
      <c r="C275" s="44"/>
      <c r="D275" s="45">
        <f>D276</f>
        <v>235</v>
      </c>
      <c r="E275" s="45">
        <f>E276</f>
        <v>235</v>
      </c>
      <c r="I275" s="270"/>
    </row>
    <row r="276" spans="1:9" s="14" customFormat="1" ht="31.5">
      <c r="A276" s="175" t="s">
        <v>190</v>
      </c>
      <c r="B276" s="44" t="s">
        <v>351</v>
      </c>
      <c r="C276" s="44" t="s">
        <v>282</v>
      </c>
      <c r="D276" s="45">
        <f>D277</f>
        <v>235</v>
      </c>
      <c r="E276" s="45">
        <f>E277</f>
        <v>235</v>
      </c>
      <c r="I276" s="270"/>
    </row>
    <row r="277" spans="1:9" s="14" customFormat="1" ht="15.75">
      <c r="A277" s="175" t="s">
        <v>191</v>
      </c>
      <c r="B277" s="44" t="s">
        <v>351</v>
      </c>
      <c r="C277" s="44" t="s">
        <v>192</v>
      </c>
      <c r="D277" s="45">
        <v>235</v>
      </c>
      <c r="E277" s="45">
        <v>235</v>
      </c>
      <c r="I277" s="270"/>
    </row>
    <row r="278" spans="1:9" s="14" customFormat="1" ht="31.5">
      <c r="A278" s="175" t="s">
        <v>268</v>
      </c>
      <c r="B278" s="44" t="s">
        <v>360</v>
      </c>
      <c r="C278" s="44"/>
      <c r="D278" s="45">
        <f>D279</f>
        <v>800</v>
      </c>
      <c r="E278" s="45">
        <f>E279</f>
        <v>800</v>
      </c>
      <c r="I278" s="270"/>
    </row>
    <row r="279" spans="1:9" s="14" customFormat="1" ht="31.5">
      <c r="A279" s="175" t="s">
        <v>190</v>
      </c>
      <c r="B279" s="44" t="s">
        <v>360</v>
      </c>
      <c r="C279" s="44" t="s">
        <v>178</v>
      </c>
      <c r="D279" s="45">
        <f>D280</f>
        <v>800</v>
      </c>
      <c r="E279" s="45">
        <f>E280</f>
        <v>800</v>
      </c>
      <c r="I279" s="270"/>
    </row>
    <row r="280" spans="1:9" s="14" customFormat="1" ht="15.75">
      <c r="A280" s="175" t="s">
        <v>191</v>
      </c>
      <c r="B280" s="44" t="s">
        <v>360</v>
      </c>
      <c r="C280" s="44" t="s">
        <v>192</v>
      </c>
      <c r="D280" s="45">
        <v>800</v>
      </c>
      <c r="E280" s="45">
        <v>800</v>
      </c>
      <c r="I280" s="270"/>
    </row>
    <row r="281" spans="1:9" s="14" customFormat="1" ht="15.75">
      <c r="A281" s="175" t="s">
        <v>269</v>
      </c>
      <c r="B281" s="44" t="s">
        <v>352</v>
      </c>
      <c r="C281" s="44"/>
      <c r="D281" s="45">
        <f>D282</f>
        <v>891.5</v>
      </c>
      <c r="E281" s="45">
        <f>E282</f>
        <v>1068</v>
      </c>
      <c r="I281" s="270"/>
    </row>
    <row r="282" spans="1:9" s="14" customFormat="1" ht="16.5" customHeight="1">
      <c r="A282" s="175" t="s">
        <v>190</v>
      </c>
      <c r="B282" s="44" t="s">
        <v>352</v>
      </c>
      <c r="C282" s="44" t="s">
        <v>282</v>
      </c>
      <c r="D282" s="45">
        <f>D283</f>
        <v>891.5</v>
      </c>
      <c r="E282" s="45">
        <f>E283</f>
        <v>1068</v>
      </c>
      <c r="I282" s="270"/>
    </row>
    <row r="283" spans="1:9" s="14" customFormat="1" ht="15.75">
      <c r="A283" s="175" t="s">
        <v>191</v>
      </c>
      <c r="B283" s="44" t="s">
        <v>352</v>
      </c>
      <c r="C283" s="44" t="s">
        <v>192</v>
      </c>
      <c r="D283" s="45">
        <v>891.5</v>
      </c>
      <c r="E283" s="45">
        <v>1068</v>
      </c>
      <c r="I283" s="270"/>
    </row>
    <row r="284" spans="1:9" s="14" customFormat="1" ht="47.25">
      <c r="A284" s="225" t="s">
        <v>528</v>
      </c>
      <c r="B284" s="226" t="s">
        <v>529</v>
      </c>
      <c r="C284" s="226"/>
      <c r="D284" s="227">
        <f>D285</f>
        <v>50</v>
      </c>
      <c r="E284" s="227">
        <f>E285</f>
        <v>50</v>
      </c>
      <c r="I284" s="270"/>
    </row>
    <row r="285" spans="1:9" s="14" customFormat="1" ht="31.5">
      <c r="A285" s="175" t="s">
        <v>190</v>
      </c>
      <c r="B285" s="44" t="s">
        <v>529</v>
      </c>
      <c r="C285" s="44" t="s">
        <v>282</v>
      </c>
      <c r="D285" s="45">
        <f>D286</f>
        <v>50</v>
      </c>
      <c r="E285" s="45">
        <f>E286</f>
        <v>50</v>
      </c>
      <c r="I285" s="270"/>
    </row>
    <row r="286" spans="1:9" s="14" customFormat="1" ht="15.75">
      <c r="A286" s="175" t="s">
        <v>191</v>
      </c>
      <c r="B286" s="44" t="s">
        <v>529</v>
      </c>
      <c r="C286" s="44" t="s">
        <v>192</v>
      </c>
      <c r="D286" s="45">
        <v>50</v>
      </c>
      <c r="E286" s="45">
        <v>50</v>
      </c>
      <c r="I286" s="270"/>
    </row>
    <row r="287" spans="1:9" s="14" customFormat="1" ht="31.5">
      <c r="A287" s="187" t="s">
        <v>530</v>
      </c>
      <c r="B287" s="44" t="s">
        <v>531</v>
      </c>
      <c r="C287" s="44"/>
      <c r="D287" s="45">
        <f>D288</f>
        <v>300</v>
      </c>
      <c r="E287" s="45">
        <f>E288</f>
        <v>300</v>
      </c>
      <c r="I287" s="270"/>
    </row>
    <row r="288" spans="1:9" s="14" customFormat="1" ht="31.5">
      <c r="A288" s="175" t="s">
        <v>190</v>
      </c>
      <c r="B288" s="44" t="s">
        <v>531</v>
      </c>
      <c r="C288" s="44" t="s">
        <v>282</v>
      </c>
      <c r="D288" s="45">
        <f>D289</f>
        <v>300</v>
      </c>
      <c r="E288" s="45">
        <f>E289</f>
        <v>300</v>
      </c>
      <c r="I288" s="270"/>
    </row>
    <row r="289" spans="1:9" s="14" customFormat="1" ht="15.75">
      <c r="A289" s="175" t="s">
        <v>191</v>
      </c>
      <c r="B289" s="44" t="s">
        <v>531</v>
      </c>
      <c r="C289" s="44" t="s">
        <v>192</v>
      </c>
      <c r="D289" s="45">
        <v>300</v>
      </c>
      <c r="E289" s="45">
        <v>300</v>
      </c>
      <c r="I289" s="270"/>
    </row>
    <row r="290" spans="1:9" s="14" customFormat="1" ht="47.25">
      <c r="A290" s="254" t="s">
        <v>417</v>
      </c>
      <c r="B290" s="238" t="s">
        <v>13</v>
      </c>
      <c r="C290" s="238"/>
      <c r="D290" s="200">
        <f>D291+D298+D301</f>
        <v>695</v>
      </c>
      <c r="E290" s="200">
        <f>E291+E298+E301</f>
        <v>695</v>
      </c>
      <c r="F290" s="15">
        <f>E290-E298</f>
        <v>660</v>
      </c>
      <c r="I290" s="270"/>
    </row>
    <row r="291" spans="1:9" s="14" customFormat="1" ht="15.75">
      <c r="A291" s="156" t="s">
        <v>92</v>
      </c>
      <c r="B291" s="44" t="s">
        <v>14</v>
      </c>
      <c r="C291" s="42"/>
      <c r="D291" s="45">
        <f>D292+D294+D296</f>
        <v>510</v>
      </c>
      <c r="E291" s="45">
        <f>E292+E294+E296</f>
        <v>510</v>
      </c>
      <c r="I291" s="270"/>
    </row>
    <row r="292" spans="1:9" s="14" customFormat="1" ht="15.75">
      <c r="A292" s="155" t="s">
        <v>225</v>
      </c>
      <c r="B292" s="44" t="s">
        <v>14</v>
      </c>
      <c r="C292" s="44" t="s">
        <v>188</v>
      </c>
      <c r="D292" s="45">
        <f>D293</f>
        <v>200</v>
      </c>
      <c r="E292" s="45">
        <f>E293</f>
        <v>200</v>
      </c>
      <c r="I292" s="270"/>
    </row>
    <row r="293" spans="1:9" s="14" customFormat="1" ht="31.5">
      <c r="A293" s="155" t="s">
        <v>189</v>
      </c>
      <c r="B293" s="44" t="s">
        <v>14</v>
      </c>
      <c r="C293" s="44" t="s">
        <v>187</v>
      </c>
      <c r="D293" s="45">
        <v>200</v>
      </c>
      <c r="E293" s="45">
        <v>200</v>
      </c>
      <c r="I293" s="270"/>
    </row>
    <row r="294" spans="1:9" s="14" customFormat="1" ht="31.5">
      <c r="A294" s="153" t="s">
        <v>190</v>
      </c>
      <c r="B294" s="44" t="s">
        <v>14</v>
      </c>
      <c r="C294" s="44" t="s">
        <v>178</v>
      </c>
      <c r="D294" s="45">
        <f>D295</f>
        <v>10</v>
      </c>
      <c r="E294" s="45">
        <f>E295</f>
        <v>10</v>
      </c>
      <c r="I294" s="270"/>
    </row>
    <row r="295" spans="1:9" s="14" customFormat="1" ht="15.75">
      <c r="A295" s="153" t="s">
        <v>191</v>
      </c>
      <c r="B295" s="44" t="s">
        <v>14</v>
      </c>
      <c r="C295" s="44" t="s">
        <v>192</v>
      </c>
      <c r="D295" s="45">
        <v>10</v>
      </c>
      <c r="E295" s="45">
        <v>10</v>
      </c>
      <c r="I295" s="270"/>
    </row>
    <row r="296" spans="1:9" s="14" customFormat="1" ht="15.75">
      <c r="A296" s="156" t="s">
        <v>90</v>
      </c>
      <c r="B296" s="44" t="s">
        <v>14</v>
      </c>
      <c r="C296" s="44" t="s">
        <v>87</v>
      </c>
      <c r="D296" s="45">
        <f>D297</f>
        <v>300</v>
      </c>
      <c r="E296" s="45">
        <f>E297</f>
        <v>300</v>
      </c>
      <c r="I296" s="270"/>
    </row>
    <row r="297" spans="1:9" s="14" customFormat="1" ht="31.5">
      <c r="A297" s="156" t="s">
        <v>227</v>
      </c>
      <c r="B297" s="44" t="s">
        <v>14</v>
      </c>
      <c r="C297" s="44" t="s">
        <v>88</v>
      </c>
      <c r="D297" s="45">
        <v>300</v>
      </c>
      <c r="E297" s="45">
        <v>300</v>
      </c>
      <c r="I297" s="270"/>
    </row>
    <row r="298" spans="1:9" s="14" customFormat="1" ht="15.75">
      <c r="A298" s="156" t="s">
        <v>121</v>
      </c>
      <c r="B298" s="44" t="s">
        <v>276</v>
      </c>
      <c r="C298" s="44"/>
      <c r="D298" s="45">
        <f>D299</f>
        <v>35</v>
      </c>
      <c r="E298" s="45">
        <f>E299</f>
        <v>35</v>
      </c>
      <c r="I298" s="270"/>
    </row>
    <row r="299" spans="1:9" s="14" customFormat="1" ht="15.75">
      <c r="A299" s="155" t="s">
        <v>225</v>
      </c>
      <c r="B299" s="44" t="s">
        <v>276</v>
      </c>
      <c r="C299" s="44" t="s">
        <v>188</v>
      </c>
      <c r="D299" s="45">
        <f>D300</f>
        <v>35</v>
      </c>
      <c r="E299" s="45">
        <f>E300</f>
        <v>35</v>
      </c>
      <c r="I299" s="270"/>
    </row>
    <row r="300" spans="1:9" s="14" customFormat="1" ht="31.5">
      <c r="A300" s="155" t="s">
        <v>189</v>
      </c>
      <c r="B300" s="44" t="s">
        <v>276</v>
      </c>
      <c r="C300" s="44" t="s">
        <v>187</v>
      </c>
      <c r="D300" s="45">
        <v>35</v>
      </c>
      <c r="E300" s="45">
        <v>35</v>
      </c>
      <c r="I300" s="270"/>
    </row>
    <row r="301" spans="1:9" s="14" customFormat="1" ht="31.5">
      <c r="A301" s="156" t="s">
        <v>481</v>
      </c>
      <c r="B301" s="44" t="s">
        <v>482</v>
      </c>
      <c r="C301" s="44"/>
      <c r="D301" s="45">
        <f>D302</f>
        <v>150</v>
      </c>
      <c r="E301" s="45">
        <f>E302</f>
        <v>150</v>
      </c>
      <c r="I301" s="270"/>
    </row>
    <row r="302" spans="1:9" s="14" customFormat="1" ht="15.75">
      <c r="A302" s="156" t="s">
        <v>90</v>
      </c>
      <c r="B302" s="44" t="s">
        <v>482</v>
      </c>
      <c r="C302" s="44" t="s">
        <v>87</v>
      </c>
      <c r="D302" s="45">
        <f>D303</f>
        <v>150</v>
      </c>
      <c r="E302" s="45">
        <f>E303</f>
        <v>150</v>
      </c>
      <c r="I302" s="270"/>
    </row>
    <row r="303" spans="1:9" s="14" customFormat="1" ht="31.5">
      <c r="A303" s="156" t="s">
        <v>227</v>
      </c>
      <c r="B303" s="44" t="s">
        <v>482</v>
      </c>
      <c r="C303" s="44" t="s">
        <v>88</v>
      </c>
      <c r="D303" s="45">
        <v>150</v>
      </c>
      <c r="E303" s="45">
        <v>150</v>
      </c>
      <c r="I303" s="270"/>
    </row>
    <row r="304" spans="1:9" s="14" customFormat="1" ht="31.5">
      <c r="A304" s="255" t="s">
        <v>510</v>
      </c>
      <c r="B304" s="238" t="s">
        <v>74</v>
      </c>
      <c r="C304" s="253"/>
      <c r="D304" s="200">
        <f>D305+D351+D360</f>
        <v>181096.30000000005</v>
      </c>
      <c r="E304" s="200">
        <f>E305+E351+E360</f>
        <v>188336.49999999994</v>
      </c>
      <c r="F304" s="15">
        <f>E304-E308-E363-54.5-150</f>
        <v>7096.59999999994</v>
      </c>
      <c r="I304" s="270"/>
    </row>
    <row r="305" spans="1:9" s="14" customFormat="1" ht="31.5">
      <c r="A305" s="181" t="s">
        <v>515</v>
      </c>
      <c r="B305" s="39" t="s">
        <v>75</v>
      </c>
      <c r="C305" s="207"/>
      <c r="D305" s="40">
        <f>D306+D309+D312+D315+D318+D321+D324+D327+D330+D333+D336+D339+D345+D348+D342</f>
        <v>130858.10000000002</v>
      </c>
      <c r="E305" s="40">
        <f>E306+E309+E312+E315+E318+E321+E324+E327+E330+E333+E336+E339+E345+E348</f>
        <v>136744.99999999994</v>
      </c>
      <c r="F305" s="15">
        <f>E305-E308-54.5</f>
        <v>4553.499999999942</v>
      </c>
      <c r="I305" s="270"/>
    </row>
    <row r="306" spans="1:9" s="14" customFormat="1" ht="15.75">
      <c r="A306" s="182" t="s">
        <v>284</v>
      </c>
      <c r="B306" s="44" t="s">
        <v>222</v>
      </c>
      <c r="C306" s="44"/>
      <c r="D306" s="45">
        <f>D307</f>
        <v>124485.7</v>
      </c>
      <c r="E306" s="45">
        <f>E307</f>
        <v>132137</v>
      </c>
      <c r="I306" s="270"/>
    </row>
    <row r="307" spans="1:9" s="14" customFormat="1" ht="31.5">
      <c r="A307" s="163" t="s">
        <v>190</v>
      </c>
      <c r="B307" s="44" t="s">
        <v>222</v>
      </c>
      <c r="C307" s="44" t="s">
        <v>178</v>
      </c>
      <c r="D307" s="54">
        <f>D308</f>
        <v>124485.7</v>
      </c>
      <c r="E307" s="54">
        <f>E308</f>
        <v>132137</v>
      </c>
      <c r="I307" s="270"/>
    </row>
    <row r="308" spans="1:9" s="14" customFormat="1" ht="15.75">
      <c r="A308" s="153" t="s">
        <v>191</v>
      </c>
      <c r="B308" s="44" t="s">
        <v>222</v>
      </c>
      <c r="C308" s="44" t="s">
        <v>192</v>
      </c>
      <c r="D308" s="54">
        <v>124485.7</v>
      </c>
      <c r="E308" s="54">
        <v>132137</v>
      </c>
      <c r="F308" s="96"/>
      <c r="G308" s="96"/>
      <c r="I308" s="270"/>
    </row>
    <row r="309" spans="1:9" s="14" customFormat="1" ht="13.5" customHeight="1">
      <c r="A309" s="139" t="s">
        <v>215</v>
      </c>
      <c r="B309" s="44" t="s">
        <v>285</v>
      </c>
      <c r="C309" s="44"/>
      <c r="D309" s="45">
        <f>D310</f>
        <v>446.1</v>
      </c>
      <c r="E309" s="45">
        <f>E310</f>
        <v>723.3</v>
      </c>
      <c r="I309" s="270"/>
    </row>
    <row r="310" spans="1:9" s="14" customFormat="1" ht="31.5">
      <c r="A310" s="163" t="s">
        <v>190</v>
      </c>
      <c r="B310" s="44" t="s">
        <v>285</v>
      </c>
      <c r="C310" s="44" t="s">
        <v>178</v>
      </c>
      <c r="D310" s="54">
        <f>D311</f>
        <v>446.1</v>
      </c>
      <c r="E310" s="54">
        <f>E311</f>
        <v>723.3</v>
      </c>
      <c r="I310" s="270"/>
    </row>
    <row r="311" spans="1:9" s="14" customFormat="1" ht="15.75">
      <c r="A311" s="153" t="s">
        <v>191</v>
      </c>
      <c r="B311" s="44" t="s">
        <v>285</v>
      </c>
      <c r="C311" s="44" t="s">
        <v>192</v>
      </c>
      <c r="D311" s="54">
        <v>446.1</v>
      </c>
      <c r="E311" s="54">
        <v>723.3</v>
      </c>
      <c r="I311" s="270"/>
    </row>
    <row r="312" spans="1:9" s="14" customFormat="1" ht="15.75">
      <c r="A312" s="139" t="s">
        <v>270</v>
      </c>
      <c r="B312" s="44" t="s">
        <v>286</v>
      </c>
      <c r="C312" s="44"/>
      <c r="D312" s="45">
        <f>D313</f>
        <v>276.4</v>
      </c>
      <c r="E312" s="45">
        <f>E313</f>
        <v>291.9</v>
      </c>
      <c r="I312" s="270"/>
    </row>
    <row r="313" spans="1:9" s="14" customFormat="1" ht="31.5">
      <c r="A313" s="163" t="s">
        <v>190</v>
      </c>
      <c r="B313" s="44" t="s">
        <v>286</v>
      </c>
      <c r="C313" s="44" t="s">
        <v>178</v>
      </c>
      <c r="D313" s="54">
        <f>D314</f>
        <v>276.4</v>
      </c>
      <c r="E313" s="54">
        <f>E314</f>
        <v>291.9</v>
      </c>
      <c r="I313" s="270"/>
    </row>
    <row r="314" spans="1:9" s="14" customFormat="1" ht="15.75">
      <c r="A314" s="153" t="s">
        <v>191</v>
      </c>
      <c r="B314" s="44" t="s">
        <v>286</v>
      </c>
      <c r="C314" s="44" t="s">
        <v>192</v>
      </c>
      <c r="D314" s="54">
        <v>276.4</v>
      </c>
      <c r="E314" s="54">
        <v>291.9</v>
      </c>
      <c r="I314" s="270"/>
    </row>
    <row r="315" spans="1:9" s="14" customFormat="1" ht="31.5">
      <c r="A315" s="170" t="s">
        <v>578</v>
      </c>
      <c r="B315" s="44" t="s">
        <v>386</v>
      </c>
      <c r="C315" s="44"/>
      <c r="D315" s="54">
        <f>D316</f>
        <v>78.8</v>
      </c>
      <c r="E315" s="54">
        <f>E316</f>
        <v>0</v>
      </c>
      <c r="I315" s="270"/>
    </row>
    <row r="316" spans="1:9" s="14" customFormat="1" ht="31.5">
      <c r="A316" s="163" t="s">
        <v>190</v>
      </c>
      <c r="B316" s="44" t="s">
        <v>386</v>
      </c>
      <c r="C316" s="44" t="s">
        <v>178</v>
      </c>
      <c r="D316" s="54">
        <f>D317</f>
        <v>78.8</v>
      </c>
      <c r="E316" s="54">
        <f>E317</f>
        <v>0</v>
      </c>
      <c r="I316" s="270"/>
    </row>
    <row r="317" spans="1:9" s="14" customFormat="1" ht="15.75">
      <c r="A317" s="153" t="s">
        <v>191</v>
      </c>
      <c r="B317" s="44" t="s">
        <v>386</v>
      </c>
      <c r="C317" s="44" t="s">
        <v>192</v>
      </c>
      <c r="D317" s="54">
        <v>78.8</v>
      </c>
      <c r="E317" s="54">
        <v>0</v>
      </c>
      <c r="I317" s="270"/>
    </row>
    <row r="318" spans="1:9" s="14" customFormat="1" ht="15.75">
      <c r="A318" s="128" t="s">
        <v>287</v>
      </c>
      <c r="B318" s="44" t="s">
        <v>288</v>
      </c>
      <c r="C318" s="44"/>
      <c r="D318" s="54">
        <f>D319</f>
        <v>982.8</v>
      </c>
      <c r="E318" s="54">
        <f>E319</f>
        <v>401.8</v>
      </c>
      <c r="I318" s="270"/>
    </row>
    <row r="319" spans="1:9" s="14" customFormat="1" ht="31.5">
      <c r="A319" s="163" t="s">
        <v>190</v>
      </c>
      <c r="B319" s="44" t="s">
        <v>288</v>
      </c>
      <c r="C319" s="44" t="s">
        <v>178</v>
      </c>
      <c r="D319" s="54">
        <f>D320</f>
        <v>982.8</v>
      </c>
      <c r="E319" s="54">
        <f>E320</f>
        <v>401.8</v>
      </c>
      <c r="I319" s="270"/>
    </row>
    <row r="320" spans="1:9" s="14" customFormat="1" ht="15.75">
      <c r="A320" s="153" t="s">
        <v>191</v>
      </c>
      <c r="B320" s="44" t="s">
        <v>288</v>
      </c>
      <c r="C320" s="44" t="s">
        <v>192</v>
      </c>
      <c r="D320" s="54">
        <v>982.8</v>
      </c>
      <c r="E320" s="54">
        <v>401.8</v>
      </c>
      <c r="I320" s="113"/>
    </row>
    <row r="321" spans="1:9" s="14" customFormat="1" ht="31.5">
      <c r="A321" s="139" t="s">
        <v>266</v>
      </c>
      <c r="B321" s="44" t="s">
        <v>571</v>
      </c>
      <c r="C321" s="44"/>
      <c r="D321" s="54">
        <f>D322</f>
        <v>62</v>
      </c>
      <c r="E321" s="54">
        <f>E322</f>
        <v>62</v>
      </c>
      <c r="I321" s="270"/>
    </row>
    <row r="322" spans="1:9" s="14" customFormat="1" ht="31.5">
      <c r="A322" s="163" t="s">
        <v>190</v>
      </c>
      <c r="B322" s="44" t="s">
        <v>571</v>
      </c>
      <c r="C322" s="44" t="s">
        <v>178</v>
      </c>
      <c r="D322" s="54">
        <f>D323</f>
        <v>62</v>
      </c>
      <c r="E322" s="54">
        <f>E323</f>
        <v>62</v>
      </c>
      <c r="I322" s="270"/>
    </row>
    <row r="323" spans="1:9" s="14" customFormat="1" ht="15.75">
      <c r="A323" s="153" t="s">
        <v>191</v>
      </c>
      <c r="B323" s="44" t="s">
        <v>571</v>
      </c>
      <c r="C323" s="44" t="s">
        <v>192</v>
      </c>
      <c r="D323" s="54">
        <v>62</v>
      </c>
      <c r="E323" s="54">
        <v>62</v>
      </c>
      <c r="I323" s="270"/>
    </row>
    <row r="324" spans="1:9" s="14" customFormat="1" ht="13.5" customHeight="1">
      <c r="A324" s="153" t="s">
        <v>267</v>
      </c>
      <c r="B324" s="44" t="s">
        <v>343</v>
      </c>
      <c r="C324" s="44"/>
      <c r="D324" s="54">
        <f>D325</f>
        <v>2035.6</v>
      </c>
      <c r="E324" s="54">
        <f>E325</f>
        <v>2151.9</v>
      </c>
      <c r="I324" s="270"/>
    </row>
    <row r="325" spans="1:9" s="14" customFormat="1" ht="20.25" customHeight="1">
      <c r="A325" s="163" t="s">
        <v>190</v>
      </c>
      <c r="B325" s="44" t="s">
        <v>343</v>
      </c>
      <c r="C325" s="44" t="s">
        <v>178</v>
      </c>
      <c r="D325" s="54">
        <f>D326</f>
        <v>2035.6</v>
      </c>
      <c r="E325" s="54">
        <f>E326</f>
        <v>2151.9</v>
      </c>
      <c r="I325" s="270"/>
    </row>
    <row r="326" spans="1:9" s="14" customFormat="1" ht="15.75">
      <c r="A326" s="153" t="s">
        <v>191</v>
      </c>
      <c r="B326" s="44" t="s">
        <v>343</v>
      </c>
      <c r="C326" s="44" t="s">
        <v>192</v>
      </c>
      <c r="D326" s="54">
        <f>1515.6+520</f>
        <v>2035.6</v>
      </c>
      <c r="E326" s="54">
        <f>1626.9+525</f>
        <v>2151.9</v>
      </c>
      <c r="I326" s="270"/>
    </row>
    <row r="327" spans="1:9" s="14" customFormat="1" ht="31.5">
      <c r="A327" s="153" t="s">
        <v>329</v>
      </c>
      <c r="B327" s="44" t="s">
        <v>387</v>
      </c>
      <c r="C327" s="44"/>
      <c r="D327" s="54">
        <f>D328</f>
        <v>806.5</v>
      </c>
      <c r="E327" s="54">
        <f>E328</f>
        <v>350</v>
      </c>
      <c r="I327" s="270"/>
    </row>
    <row r="328" spans="1:9" s="14" customFormat="1" ht="31.5">
      <c r="A328" s="163" t="s">
        <v>190</v>
      </c>
      <c r="B328" s="44" t="s">
        <v>387</v>
      </c>
      <c r="C328" s="44" t="s">
        <v>178</v>
      </c>
      <c r="D328" s="54">
        <f>D329</f>
        <v>806.5</v>
      </c>
      <c r="E328" s="54">
        <f>E329</f>
        <v>350</v>
      </c>
      <c r="I328" s="270"/>
    </row>
    <row r="329" spans="1:9" s="14" customFormat="1" ht="15.75">
      <c r="A329" s="153" t="s">
        <v>191</v>
      </c>
      <c r="B329" s="44" t="s">
        <v>387</v>
      </c>
      <c r="C329" s="44" t="s">
        <v>192</v>
      </c>
      <c r="D329" s="54">
        <f>350+456.5</f>
        <v>806.5</v>
      </c>
      <c r="E329" s="54">
        <v>350</v>
      </c>
      <c r="I329" s="270"/>
    </row>
    <row r="330" spans="1:9" s="14" customFormat="1" ht="15.75">
      <c r="A330" s="153" t="s">
        <v>344</v>
      </c>
      <c r="B330" s="44" t="s">
        <v>345</v>
      </c>
      <c r="C330" s="44"/>
      <c r="D330" s="54">
        <f>D331</f>
        <v>260</v>
      </c>
      <c r="E330" s="54">
        <f>E331</f>
        <v>260</v>
      </c>
      <c r="I330" s="270"/>
    </row>
    <row r="331" spans="1:9" s="14" customFormat="1" ht="31.5">
      <c r="A331" s="163" t="s">
        <v>190</v>
      </c>
      <c r="B331" s="44" t="s">
        <v>345</v>
      </c>
      <c r="C331" s="44" t="s">
        <v>178</v>
      </c>
      <c r="D331" s="54">
        <f>D332</f>
        <v>260</v>
      </c>
      <c r="E331" s="54">
        <f>E332</f>
        <v>260</v>
      </c>
      <c r="I331" s="113"/>
    </row>
    <row r="332" spans="1:9" s="14" customFormat="1" ht="13.5" customHeight="1">
      <c r="A332" s="153" t="s">
        <v>191</v>
      </c>
      <c r="B332" s="44" t="s">
        <v>345</v>
      </c>
      <c r="C332" s="44" t="s">
        <v>192</v>
      </c>
      <c r="D332" s="54">
        <v>260</v>
      </c>
      <c r="E332" s="54">
        <v>260</v>
      </c>
      <c r="I332" s="270"/>
    </row>
    <row r="333" spans="1:9" s="14" customFormat="1" ht="31.5">
      <c r="A333" s="139" t="s">
        <v>440</v>
      </c>
      <c r="B333" s="44" t="s">
        <v>441</v>
      </c>
      <c r="C333" s="132"/>
      <c r="D333" s="45">
        <f>D334</f>
        <v>100</v>
      </c>
      <c r="E333" s="45">
        <f>E334</f>
        <v>100</v>
      </c>
      <c r="I333" s="270"/>
    </row>
    <row r="334" spans="1:9" s="14" customFormat="1" ht="12.75" customHeight="1">
      <c r="A334" s="163" t="s">
        <v>190</v>
      </c>
      <c r="B334" s="44" t="s">
        <v>441</v>
      </c>
      <c r="C334" s="44" t="s">
        <v>178</v>
      </c>
      <c r="D334" s="45">
        <f>D335</f>
        <v>100</v>
      </c>
      <c r="E334" s="45">
        <f>E335</f>
        <v>100</v>
      </c>
      <c r="F334" s="15"/>
      <c r="G334" s="15"/>
      <c r="I334" s="270"/>
    </row>
    <row r="335" spans="1:9" s="14" customFormat="1" ht="12.75" customHeight="1">
      <c r="A335" s="153" t="s">
        <v>191</v>
      </c>
      <c r="B335" s="44" t="s">
        <v>441</v>
      </c>
      <c r="C335" s="44" t="s">
        <v>192</v>
      </c>
      <c r="D335" s="45">
        <v>100</v>
      </c>
      <c r="E335" s="45">
        <v>100</v>
      </c>
      <c r="I335" s="270"/>
    </row>
    <row r="336" spans="1:9" s="14" customFormat="1" ht="47.25">
      <c r="A336" s="139" t="s">
        <v>442</v>
      </c>
      <c r="B336" s="44" t="s">
        <v>388</v>
      </c>
      <c r="C336" s="132"/>
      <c r="D336" s="45">
        <f>D337</f>
        <v>192.1</v>
      </c>
      <c r="E336" s="45">
        <f>E337</f>
        <v>192.3</v>
      </c>
      <c r="G336" s="15"/>
      <c r="I336" s="270"/>
    </row>
    <row r="337" spans="1:9" s="14" customFormat="1" ht="31.5">
      <c r="A337" s="163" t="s">
        <v>190</v>
      </c>
      <c r="B337" s="44" t="s">
        <v>388</v>
      </c>
      <c r="C337" s="44" t="s">
        <v>178</v>
      </c>
      <c r="D337" s="45">
        <f>D338</f>
        <v>192.1</v>
      </c>
      <c r="E337" s="45">
        <f>E338</f>
        <v>192.3</v>
      </c>
      <c r="F337" s="15"/>
      <c r="I337" s="270"/>
    </row>
    <row r="338" spans="1:9" s="14" customFormat="1" ht="16.5" customHeight="1">
      <c r="A338" s="153" t="s">
        <v>191</v>
      </c>
      <c r="B338" s="44" t="s">
        <v>388</v>
      </c>
      <c r="C338" s="44" t="s">
        <v>192</v>
      </c>
      <c r="D338" s="45">
        <v>192.1</v>
      </c>
      <c r="E338" s="45">
        <v>192.3</v>
      </c>
      <c r="F338" s="15"/>
      <c r="I338" s="270"/>
    </row>
    <row r="339" spans="1:9" s="17" customFormat="1" ht="31.5">
      <c r="A339" s="139" t="s">
        <v>443</v>
      </c>
      <c r="B339" s="44" t="s">
        <v>444</v>
      </c>
      <c r="C339" s="132"/>
      <c r="D339" s="45">
        <f>D340</f>
        <v>59.8</v>
      </c>
      <c r="E339" s="45">
        <f>E340</f>
        <v>59.8</v>
      </c>
      <c r="I339" s="274"/>
    </row>
    <row r="340" spans="1:9" s="17" customFormat="1" ht="31.5">
      <c r="A340" s="163" t="s">
        <v>190</v>
      </c>
      <c r="B340" s="44" t="s">
        <v>444</v>
      </c>
      <c r="C340" s="44" t="s">
        <v>178</v>
      </c>
      <c r="D340" s="45">
        <f>D341</f>
        <v>59.8</v>
      </c>
      <c r="E340" s="45">
        <f>E341</f>
        <v>59.8</v>
      </c>
      <c r="I340" s="274"/>
    </row>
    <row r="341" spans="1:9" s="17" customFormat="1" ht="15.75">
      <c r="A341" s="153" t="s">
        <v>191</v>
      </c>
      <c r="B341" s="44" t="s">
        <v>444</v>
      </c>
      <c r="C341" s="44" t="s">
        <v>192</v>
      </c>
      <c r="D341" s="45">
        <v>59.8</v>
      </c>
      <c r="E341" s="45">
        <v>59.8</v>
      </c>
      <c r="I341" s="274"/>
    </row>
    <row r="342" spans="1:9" s="17" customFormat="1" ht="15.75">
      <c r="A342" s="139" t="s">
        <v>588</v>
      </c>
      <c r="B342" s="44" t="s">
        <v>587</v>
      </c>
      <c r="C342" s="132"/>
      <c r="D342" s="45">
        <f>D343</f>
        <v>1057.3</v>
      </c>
      <c r="E342" s="45">
        <f>E343</f>
        <v>0</v>
      </c>
      <c r="I342" s="274"/>
    </row>
    <row r="343" spans="1:9" s="17" customFormat="1" ht="31.5">
      <c r="A343" s="163" t="s">
        <v>190</v>
      </c>
      <c r="B343" s="44" t="s">
        <v>587</v>
      </c>
      <c r="C343" s="44" t="s">
        <v>178</v>
      </c>
      <c r="D343" s="45">
        <f>D344</f>
        <v>1057.3</v>
      </c>
      <c r="E343" s="45">
        <f>E344</f>
        <v>0</v>
      </c>
      <c r="I343" s="274"/>
    </row>
    <row r="344" spans="1:9" s="17" customFormat="1" ht="15.75">
      <c r="A344" s="153" t="s">
        <v>191</v>
      </c>
      <c r="B344" s="44" t="s">
        <v>587</v>
      </c>
      <c r="C344" s="44" t="s">
        <v>192</v>
      </c>
      <c r="D344" s="45">
        <v>1057.3</v>
      </c>
      <c r="E344" s="45">
        <v>0</v>
      </c>
      <c r="I344" s="274"/>
    </row>
    <row r="345" spans="1:9" s="17" customFormat="1" ht="15" customHeight="1">
      <c r="A345" s="139" t="s">
        <v>516</v>
      </c>
      <c r="B345" s="44" t="s">
        <v>517</v>
      </c>
      <c r="C345" s="132"/>
      <c r="D345" s="45">
        <f>D346</f>
        <v>5</v>
      </c>
      <c r="E345" s="45">
        <f>E346</f>
        <v>5</v>
      </c>
      <c r="I345" s="274"/>
    </row>
    <row r="346" spans="1:9" s="17" customFormat="1" ht="31.5">
      <c r="A346" s="163" t="s">
        <v>190</v>
      </c>
      <c r="B346" s="44" t="s">
        <v>517</v>
      </c>
      <c r="C346" s="44" t="s">
        <v>178</v>
      </c>
      <c r="D346" s="45">
        <f>D347</f>
        <v>5</v>
      </c>
      <c r="E346" s="45">
        <f>E347</f>
        <v>5</v>
      </c>
      <c r="I346" s="274"/>
    </row>
    <row r="347" spans="1:9" s="17" customFormat="1" ht="15.75">
      <c r="A347" s="153" t="s">
        <v>191</v>
      </c>
      <c r="B347" s="44" t="s">
        <v>517</v>
      </c>
      <c r="C347" s="44" t="s">
        <v>192</v>
      </c>
      <c r="D347" s="45">
        <v>5</v>
      </c>
      <c r="E347" s="45">
        <v>5</v>
      </c>
      <c r="I347" s="274"/>
    </row>
    <row r="348" spans="1:9" s="17" customFormat="1" ht="15.75">
      <c r="A348" s="139" t="s">
        <v>518</v>
      </c>
      <c r="B348" s="44" t="s">
        <v>519</v>
      </c>
      <c r="C348" s="132"/>
      <c r="D348" s="45">
        <f>D349</f>
        <v>10</v>
      </c>
      <c r="E348" s="45">
        <f>E349</f>
        <v>10</v>
      </c>
      <c r="I348" s="274"/>
    </row>
    <row r="349" spans="1:9" s="17" customFormat="1" ht="31.5">
      <c r="A349" s="163" t="s">
        <v>190</v>
      </c>
      <c r="B349" s="44" t="s">
        <v>519</v>
      </c>
      <c r="C349" s="44" t="s">
        <v>178</v>
      </c>
      <c r="D349" s="45">
        <f>D350</f>
        <v>10</v>
      </c>
      <c r="E349" s="45">
        <f>E350</f>
        <v>10</v>
      </c>
      <c r="I349" s="274"/>
    </row>
    <row r="350" spans="1:9" s="17" customFormat="1" ht="15.75">
      <c r="A350" s="153" t="s">
        <v>191</v>
      </c>
      <c r="B350" s="44" t="s">
        <v>519</v>
      </c>
      <c r="C350" s="44" t="s">
        <v>192</v>
      </c>
      <c r="D350" s="45">
        <v>10</v>
      </c>
      <c r="E350" s="45">
        <v>10</v>
      </c>
      <c r="I350" s="274"/>
    </row>
    <row r="351" spans="1:9" s="17" customFormat="1" ht="31.5">
      <c r="A351" s="157" t="s">
        <v>562</v>
      </c>
      <c r="B351" s="39" t="s">
        <v>223</v>
      </c>
      <c r="C351" s="39"/>
      <c r="D351" s="53">
        <f>D352+D357</f>
        <v>1170</v>
      </c>
      <c r="E351" s="53">
        <f>E352+E357</f>
        <v>870</v>
      </c>
      <c r="I351" s="274"/>
    </row>
    <row r="352" spans="1:9" s="17" customFormat="1" ht="15.75">
      <c r="A352" s="159" t="s">
        <v>96</v>
      </c>
      <c r="B352" s="44" t="s">
        <v>220</v>
      </c>
      <c r="C352" s="44"/>
      <c r="D352" s="54">
        <f>D355+D353</f>
        <v>870</v>
      </c>
      <c r="E352" s="54">
        <f>E355+E353</f>
        <v>870</v>
      </c>
      <c r="I352" s="274"/>
    </row>
    <row r="353" spans="1:9" s="17" customFormat="1" ht="15.75">
      <c r="A353" s="155" t="s">
        <v>225</v>
      </c>
      <c r="B353" s="44" t="s">
        <v>220</v>
      </c>
      <c r="C353" s="44" t="s">
        <v>188</v>
      </c>
      <c r="D353" s="54">
        <f>D354</f>
        <v>50</v>
      </c>
      <c r="E353" s="54">
        <f>E354</f>
        <v>50</v>
      </c>
      <c r="I353" s="274"/>
    </row>
    <row r="354" spans="1:9" s="17" customFormat="1" ht="31.5">
      <c r="A354" s="155" t="s">
        <v>189</v>
      </c>
      <c r="B354" s="44" t="s">
        <v>220</v>
      </c>
      <c r="C354" s="44" t="s">
        <v>187</v>
      </c>
      <c r="D354" s="54">
        <v>50</v>
      </c>
      <c r="E354" s="54">
        <v>50</v>
      </c>
      <c r="I354" s="274"/>
    </row>
    <row r="355" spans="1:9" s="17" customFormat="1" ht="31.5">
      <c r="A355" s="163" t="s">
        <v>190</v>
      </c>
      <c r="B355" s="44" t="s">
        <v>220</v>
      </c>
      <c r="C355" s="44" t="s">
        <v>178</v>
      </c>
      <c r="D355" s="54">
        <f>D356</f>
        <v>820</v>
      </c>
      <c r="E355" s="54">
        <f>E356</f>
        <v>820</v>
      </c>
      <c r="I355" s="274"/>
    </row>
    <row r="356" spans="1:9" s="17" customFormat="1" ht="15.75">
      <c r="A356" s="153" t="s">
        <v>191</v>
      </c>
      <c r="B356" s="44" t="s">
        <v>220</v>
      </c>
      <c r="C356" s="44" t="s">
        <v>192</v>
      </c>
      <c r="D356" s="54">
        <v>820</v>
      </c>
      <c r="E356" s="54">
        <v>820</v>
      </c>
      <c r="I356" s="274"/>
    </row>
    <row r="357" spans="1:9" s="17" customFormat="1" ht="15.75" customHeight="1">
      <c r="A357" s="156" t="s">
        <v>569</v>
      </c>
      <c r="B357" s="44" t="s">
        <v>568</v>
      </c>
      <c r="C357" s="44"/>
      <c r="D357" s="54">
        <f>D358</f>
        <v>300</v>
      </c>
      <c r="E357" s="54">
        <f>E358</f>
        <v>0</v>
      </c>
      <c r="I357" s="274"/>
    </row>
    <row r="358" spans="1:9" s="17" customFormat="1" ht="31.5">
      <c r="A358" s="163" t="s">
        <v>190</v>
      </c>
      <c r="B358" s="44" t="s">
        <v>568</v>
      </c>
      <c r="C358" s="44" t="s">
        <v>178</v>
      </c>
      <c r="D358" s="54">
        <f>D359</f>
        <v>300</v>
      </c>
      <c r="E358" s="54">
        <f>E359</f>
        <v>0</v>
      </c>
      <c r="I358" s="274"/>
    </row>
    <row r="359" spans="1:9" s="17" customFormat="1" ht="15.75">
      <c r="A359" s="153" t="s">
        <v>191</v>
      </c>
      <c r="B359" s="44" t="s">
        <v>568</v>
      </c>
      <c r="C359" s="44" t="s">
        <v>192</v>
      </c>
      <c r="D359" s="54">
        <v>300</v>
      </c>
      <c r="E359" s="54">
        <v>0</v>
      </c>
      <c r="I359" s="274"/>
    </row>
    <row r="360" spans="1:9" s="17" customFormat="1" ht="31.5">
      <c r="A360" s="152" t="s">
        <v>406</v>
      </c>
      <c r="B360" s="39" t="s">
        <v>290</v>
      </c>
      <c r="C360" s="206"/>
      <c r="D360" s="40">
        <f>D361+D364+D367+D370+D373+D376+D379</f>
        <v>49068.2</v>
      </c>
      <c r="E360" s="40">
        <f>E361+E364+E367+E370+E373+E376+E379</f>
        <v>50721.5</v>
      </c>
      <c r="F360" s="106">
        <f>E360-E363-E381</f>
        <v>1683.0999999999985</v>
      </c>
      <c r="I360" s="274"/>
    </row>
    <row r="361" spans="1:9" s="17" customFormat="1" ht="15.75">
      <c r="A361" s="178" t="s">
        <v>103</v>
      </c>
      <c r="B361" s="44" t="s">
        <v>291</v>
      </c>
      <c r="C361" s="44"/>
      <c r="D361" s="45">
        <f>D362</f>
        <v>47245.1</v>
      </c>
      <c r="E361" s="45">
        <f>E362</f>
        <v>48898.4</v>
      </c>
      <c r="I361" s="274"/>
    </row>
    <row r="362" spans="1:9" s="17" customFormat="1" ht="31.5">
      <c r="A362" s="163" t="s">
        <v>190</v>
      </c>
      <c r="B362" s="44" t="s">
        <v>291</v>
      </c>
      <c r="C362" s="44" t="s">
        <v>178</v>
      </c>
      <c r="D362" s="45">
        <f>D363</f>
        <v>47245.1</v>
      </c>
      <c r="E362" s="45">
        <f>E363</f>
        <v>48898.4</v>
      </c>
      <c r="I362" s="274"/>
    </row>
    <row r="363" spans="1:9" s="17" customFormat="1" ht="15.75">
      <c r="A363" s="153" t="s">
        <v>191</v>
      </c>
      <c r="B363" s="44" t="s">
        <v>291</v>
      </c>
      <c r="C363" s="44" t="s">
        <v>192</v>
      </c>
      <c r="D363" s="45">
        <v>47245.1</v>
      </c>
      <c r="E363" s="45">
        <v>48898.4</v>
      </c>
      <c r="I363" s="274"/>
    </row>
    <row r="364" spans="1:9" s="17" customFormat="1" ht="15.75">
      <c r="A364" s="139" t="s">
        <v>215</v>
      </c>
      <c r="B364" s="44" t="s">
        <v>292</v>
      </c>
      <c r="C364" s="44"/>
      <c r="D364" s="45">
        <f>D365</f>
        <v>218</v>
      </c>
      <c r="E364" s="45">
        <f>E365</f>
        <v>218</v>
      </c>
      <c r="I364" s="274"/>
    </row>
    <row r="365" spans="1:9" s="17" customFormat="1" ht="31.5">
      <c r="A365" s="163" t="s">
        <v>190</v>
      </c>
      <c r="B365" s="44" t="s">
        <v>292</v>
      </c>
      <c r="C365" s="44" t="s">
        <v>178</v>
      </c>
      <c r="D365" s="45">
        <f>D366</f>
        <v>218</v>
      </c>
      <c r="E365" s="45">
        <f>E366</f>
        <v>218</v>
      </c>
      <c r="I365" s="274"/>
    </row>
    <row r="366" spans="1:9" s="17" customFormat="1" ht="15.75">
      <c r="A366" s="153" t="s">
        <v>191</v>
      </c>
      <c r="B366" s="44" t="s">
        <v>292</v>
      </c>
      <c r="C366" s="44" t="s">
        <v>192</v>
      </c>
      <c r="D366" s="45">
        <v>218</v>
      </c>
      <c r="E366" s="45">
        <v>218</v>
      </c>
      <c r="I366" s="274"/>
    </row>
    <row r="367" spans="1:9" s="17" customFormat="1" ht="15.75">
      <c r="A367" s="174" t="s">
        <v>104</v>
      </c>
      <c r="B367" s="44" t="s">
        <v>293</v>
      </c>
      <c r="C367" s="44"/>
      <c r="D367" s="45">
        <f>D368</f>
        <v>530</v>
      </c>
      <c r="E367" s="45">
        <f>E368</f>
        <v>530</v>
      </c>
      <c r="I367" s="274"/>
    </row>
    <row r="368" spans="1:9" s="17" customFormat="1" ht="31.5">
      <c r="A368" s="163" t="s">
        <v>190</v>
      </c>
      <c r="B368" s="44" t="s">
        <v>293</v>
      </c>
      <c r="C368" s="44" t="s">
        <v>178</v>
      </c>
      <c r="D368" s="45">
        <f>D369</f>
        <v>530</v>
      </c>
      <c r="E368" s="45">
        <f>E369</f>
        <v>530</v>
      </c>
      <c r="I368" s="274"/>
    </row>
    <row r="369" spans="1:9" s="17" customFormat="1" ht="15.75">
      <c r="A369" s="153" t="s">
        <v>191</v>
      </c>
      <c r="B369" s="44" t="s">
        <v>293</v>
      </c>
      <c r="C369" s="44" t="s">
        <v>192</v>
      </c>
      <c r="D369" s="45">
        <v>530</v>
      </c>
      <c r="E369" s="45">
        <v>530</v>
      </c>
      <c r="I369" s="274"/>
    </row>
    <row r="370" spans="1:9" s="33" customFormat="1" ht="15.75">
      <c r="A370" s="139" t="s">
        <v>265</v>
      </c>
      <c r="B370" s="44" t="s">
        <v>340</v>
      </c>
      <c r="C370" s="44"/>
      <c r="D370" s="45">
        <f>D371</f>
        <v>148</v>
      </c>
      <c r="E370" s="45">
        <f>E371</f>
        <v>148</v>
      </c>
      <c r="I370" s="275"/>
    </row>
    <row r="371" spans="1:9" s="33" customFormat="1" ht="31.5">
      <c r="A371" s="163" t="s">
        <v>190</v>
      </c>
      <c r="B371" s="44" t="s">
        <v>340</v>
      </c>
      <c r="C371" s="44" t="s">
        <v>178</v>
      </c>
      <c r="D371" s="45">
        <f>D372</f>
        <v>148</v>
      </c>
      <c r="E371" s="45">
        <f>E372</f>
        <v>148</v>
      </c>
      <c r="I371" s="275"/>
    </row>
    <row r="372" spans="1:9" s="33" customFormat="1" ht="15.75">
      <c r="A372" s="153" t="s">
        <v>191</v>
      </c>
      <c r="B372" s="44" t="s">
        <v>340</v>
      </c>
      <c r="C372" s="44" t="s">
        <v>192</v>
      </c>
      <c r="D372" s="45">
        <v>148</v>
      </c>
      <c r="E372" s="45">
        <v>148</v>
      </c>
      <c r="I372" s="275"/>
    </row>
    <row r="373" spans="1:9" s="33" customFormat="1" ht="15.75">
      <c r="A373" s="139" t="s">
        <v>267</v>
      </c>
      <c r="B373" s="44" t="s">
        <v>294</v>
      </c>
      <c r="C373" s="44"/>
      <c r="D373" s="45">
        <f>D374</f>
        <v>554</v>
      </c>
      <c r="E373" s="45">
        <f>E374</f>
        <v>554</v>
      </c>
      <c r="I373" s="275"/>
    </row>
    <row r="374" spans="1:9" s="33" customFormat="1" ht="31.5">
      <c r="A374" s="163" t="s">
        <v>190</v>
      </c>
      <c r="B374" s="44" t="s">
        <v>294</v>
      </c>
      <c r="C374" s="44" t="s">
        <v>178</v>
      </c>
      <c r="D374" s="45">
        <f>D375</f>
        <v>554</v>
      </c>
      <c r="E374" s="45">
        <f>E375</f>
        <v>554</v>
      </c>
      <c r="I374" s="275"/>
    </row>
    <row r="375" spans="1:9" s="33" customFormat="1" ht="15.75">
      <c r="A375" s="153" t="s">
        <v>191</v>
      </c>
      <c r="B375" s="44" t="s">
        <v>294</v>
      </c>
      <c r="C375" s="44" t="s">
        <v>192</v>
      </c>
      <c r="D375" s="45">
        <v>554</v>
      </c>
      <c r="E375" s="45">
        <v>554</v>
      </c>
      <c r="I375" s="275"/>
    </row>
    <row r="376" spans="1:9" s="33" customFormat="1" ht="31.5">
      <c r="A376" s="139" t="s">
        <v>268</v>
      </c>
      <c r="B376" s="44" t="s">
        <v>295</v>
      </c>
      <c r="C376" s="44"/>
      <c r="D376" s="45">
        <f>D377</f>
        <v>233.1</v>
      </c>
      <c r="E376" s="45">
        <f>E377</f>
        <v>233.1</v>
      </c>
      <c r="I376" s="275"/>
    </row>
    <row r="377" spans="1:9" s="17" customFormat="1" ht="31.5">
      <c r="A377" s="163" t="s">
        <v>190</v>
      </c>
      <c r="B377" s="44" t="s">
        <v>295</v>
      </c>
      <c r="C377" s="44" t="s">
        <v>178</v>
      </c>
      <c r="D377" s="45">
        <f>D378</f>
        <v>233.1</v>
      </c>
      <c r="E377" s="45">
        <f>E378</f>
        <v>233.1</v>
      </c>
      <c r="I377" s="274"/>
    </row>
    <row r="378" spans="1:9" s="17" customFormat="1" ht="15.75">
      <c r="A378" s="153" t="s">
        <v>191</v>
      </c>
      <c r="B378" s="44" t="s">
        <v>295</v>
      </c>
      <c r="C378" s="44" t="s">
        <v>192</v>
      </c>
      <c r="D378" s="45">
        <v>233.1</v>
      </c>
      <c r="E378" s="45">
        <v>233.1</v>
      </c>
      <c r="I378" s="274"/>
    </row>
    <row r="379" spans="1:9" s="27" customFormat="1" ht="63">
      <c r="A379" s="169" t="s">
        <v>248</v>
      </c>
      <c r="B379" s="44" t="s">
        <v>296</v>
      </c>
      <c r="C379" s="44"/>
      <c r="D379" s="54">
        <f>D380</f>
        <v>140</v>
      </c>
      <c r="E379" s="54">
        <f>E380</f>
        <v>140</v>
      </c>
      <c r="I379" s="9"/>
    </row>
    <row r="380" spans="1:9" s="27" customFormat="1" ht="31.5">
      <c r="A380" s="163" t="s">
        <v>190</v>
      </c>
      <c r="B380" s="44" t="s">
        <v>296</v>
      </c>
      <c r="C380" s="44" t="s">
        <v>178</v>
      </c>
      <c r="D380" s="54">
        <f>D381</f>
        <v>140</v>
      </c>
      <c r="E380" s="54">
        <f>E381</f>
        <v>140</v>
      </c>
      <c r="I380" s="9"/>
    </row>
    <row r="381" spans="1:9" s="27" customFormat="1" ht="15.75">
      <c r="A381" s="153" t="s">
        <v>191</v>
      </c>
      <c r="B381" s="44" t="s">
        <v>296</v>
      </c>
      <c r="C381" s="44" t="s">
        <v>192</v>
      </c>
      <c r="D381" s="54">
        <f>150-10</f>
        <v>140</v>
      </c>
      <c r="E381" s="54">
        <f>150-10</f>
        <v>140</v>
      </c>
      <c r="I381" s="9"/>
    </row>
    <row r="382" spans="1:9" s="27" customFormat="1" ht="15.75">
      <c r="A382" s="252" t="s">
        <v>501</v>
      </c>
      <c r="B382" s="238" t="s">
        <v>341</v>
      </c>
      <c r="C382" s="253"/>
      <c r="D382" s="200">
        <f>D383+D390+D393+D396</f>
        <v>1137</v>
      </c>
      <c r="E382" s="200">
        <f>E383+E390+E393+E396</f>
        <v>1137</v>
      </c>
      <c r="I382" s="9"/>
    </row>
    <row r="383" spans="1:9" s="27" customFormat="1" ht="18" customHeight="1">
      <c r="A383" s="178" t="s">
        <v>97</v>
      </c>
      <c r="B383" s="44" t="s">
        <v>342</v>
      </c>
      <c r="C383" s="44"/>
      <c r="D383" s="45">
        <f>D385+D387+D389</f>
        <v>407</v>
      </c>
      <c r="E383" s="45">
        <f>E385+E387+E389</f>
        <v>407</v>
      </c>
      <c r="I383" s="9"/>
    </row>
    <row r="384" spans="1:9" s="27" customFormat="1" ht="47.25">
      <c r="A384" s="155" t="s">
        <v>115</v>
      </c>
      <c r="B384" s="44" t="s">
        <v>342</v>
      </c>
      <c r="C384" s="44" t="s">
        <v>198</v>
      </c>
      <c r="D384" s="45">
        <f>D385</f>
        <v>80</v>
      </c>
      <c r="E384" s="45">
        <f>E385</f>
        <v>80</v>
      </c>
      <c r="I384" s="9"/>
    </row>
    <row r="385" spans="1:9" s="27" customFormat="1" ht="26.25" customHeight="1">
      <c r="A385" s="163" t="s">
        <v>193</v>
      </c>
      <c r="B385" s="44" t="s">
        <v>342</v>
      </c>
      <c r="C385" s="44" t="s">
        <v>194</v>
      </c>
      <c r="D385" s="45">
        <v>80</v>
      </c>
      <c r="E385" s="45">
        <v>80</v>
      </c>
      <c r="I385" s="9"/>
    </row>
    <row r="386" spans="1:9" s="27" customFormat="1" ht="24" customHeight="1">
      <c r="A386" s="155" t="s">
        <v>225</v>
      </c>
      <c r="B386" s="44" t="s">
        <v>342</v>
      </c>
      <c r="C386" s="44" t="s">
        <v>188</v>
      </c>
      <c r="D386" s="45">
        <f>D387</f>
        <v>43</v>
      </c>
      <c r="E386" s="45">
        <f>E387</f>
        <v>43</v>
      </c>
      <c r="I386" s="9"/>
    </row>
    <row r="387" spans="1:9" s="27" customFormat="1" ht="31.5">
      <c r="A387" s="155" t="s">
        <v>189</v>
      </c>
      <c r="B387" s="44" t="s">
        <v>342</v>
      </c>
      <c r="C387" s="44" t="s">
        <v>187</v>
      </c>
      <c r="D387" s="45">
        <v>43</v>
      </c>
      <c r="E387" s="45">
        <v>43</v>
      </c>
      <c r="F387" s="34">
        <f>D387+2919.1</f>
        <v>2962.1</v>
      </c>
      <c r="G387" s="34">
        <f>E387+2919.1</f>
        <v>2962.1</v>
      </c>
      <c r="I387" s="9"/>
    </row>
    <row r="388" spans="1:9" s="27" customFormat="1" ht="31.5">
      <c r="A388" s="163" t="s">
        <v>190</v>
      </c>
      <c r="B388" s="44" t="s">
        <v>342</v>
      </c>
      <c r="C388" s="44" t="s">
        <v>178</v>
      </c>
      <c r="D388" s="45">
        <f>D389</f>
        <v>284</v>
      </c>
      <c r="E388" s="45">
        <f>E389</f>
        <v>284</v>
      </c>
      <c r="I388" s="9"/>
    </row>
    <row r="389" spans="1:9" s="27" customFormat="1" ht="15.75">
      <c r="A389" s="153" t="s">
        <v>191</v>
      </c>
      <c r="B389" s="44" t="s">
        <v>342</v>
      </c>
      <c r="C389" s="44" t="s">
        <v>192</v>
      </c>
      <c r="D389" s="45">
        <v>284</v>
      </c>
      <c r="E389" s="45">
        <v>284</v>
      </c>
      <c r="I389" s="9"/>
    </row>
    <row r="390" spans="1:9" s="27" customFormat="1" ht="15.75">
      <c r="A390" s="178" t="s">
        <v>511</v>
      </c>
      <c r="B390" s="44" t="s">
        <v>512</v>
      </c>
      <c r="C390" s="44"/>
      <c r="D390" s="45">
        <f>D391</f>
        <v>30</v>
      </c>
      <c r="E390" s="45">
        <f>E391</f>
        <v>30</v>
      </c>
      <c r="I390" s="9"/>
    </row>
    <row r="391" spans="1:9" s="27" customFormat="1" ht="31.5">
      <c r="A391" s="163" t="s">
        <v>190</v>
      </c>
      <c r="B391" s="44" t="s">
        <v>512</v>
      </c>
      <c r="C391" s="44" t="s">
        <v>178</v>
      </c>
      <c r="D391" s="45">
        <f>D392</f>
        <v>30</v>
      </c>
      <c r="E391" s="45">
        <f>E392</f>
        <v>30</v>
      </c>
      <c r="I391" s="9"/>
    </row>
    <row r="392" spans="1:9" s="27" customFormat="1" ht="15.75">
      <c r="A392" s="153" t="s">
        <v>191</v>
      </c>
      <c r="B392" s="44" t="s">
        <v>512</v>
      </c>
      <c r="C392" s="44" t="s">
        <v>192</v>
      </c>
      <c r="D392" s="45">
        <v>30</v>
      </c>
      <c r="E392" s="45">
        <v>30</v>
      </c>
      <c r="I392" s="9"/>
    </row>
    <row r="393" spans="1:9" s="27" customFormat="1" ht="31.5">
      <c r="A393" s="153" t="s">
        <v>513</v>
      </c>
      <c r="B393" s="43" t="s">
        <v>514</v>
      </c>
      <c r="C393" s="44"/>
      <c r="D393" s="45">
        <f>D394</f>
        <v>110</v>
      </c>
      <c r="E393" s="45">
        <f>E394</f>
        <v>110</v>
      </c>
      <c r="I393" s="9"/>
    </row>
    <row r="394" spans="1:9" s="27" customFormat="1" ht="31.5">
      <c r="A394" s="163" t="s">
        <v>190</v>
      </c>
      <c r="B394" s="43" t="s">
        <v>514</v>
      </c>
      <c r="C394" s="44" t="s">
        <v>178</v>
      </c>
      <c r="D394" s="45">
        <f>D395</f>
        <v>110</v>
      </c>
      <c r="E394" s="45">
        <f>E395</f>
        <v>110</v>
      </c>
      <c r="I394" s="9"/>
    </row>
    <row r="395" spans="1:9" s="27" customFormat="1" ht="15.75">
      <c r="A395" s="153" t="s">
        <v>191</v>
      </c>
      <c r="B395" s="43" t="s">
        <v>514</v>
      </c>
      <c r="C395" s="44" t="s">
        <v>192</v>
      </c>
      <c r="D395" s="45">
        <v>110</v>
      </c>
      <c r="E395" s="45">
        <v>110</v>
      </c>
      <c r="I395" s="9"/>
    </row>
    <row r="396" spans="1:9" s="27" customFormat="1" ht="15.75">
      <c r="A396" s="169" t="s">
        <v>389</v>
      </c>
      <c r="B396" s="44" t="s">
        <v>390</v>
      </c>
      <c r="C396" s="44"/>
      <c r="D396" s="45">
        <f>D397</f>
        <v>590</v>
      </c>
      <c r="E396" s="45">
        <f>E397</f>
        <v>590</v>
      </c>
      <c r="I396" s="9"/>
    </row>
    <row r="397" spans="1:9" s="27" customFormat="1" ht="31.5">
      <c r="A397" s="163" t="s">
        <v>190</v>
      </c>
      <c r="B397" s="44" t="s">
        <v>390</v>
      </c>
      <c r="C397" s="44" t="s">
        <v>178</v>
      </c>
      <c r="D397" s="45">
        <f>D398</f>
        <v>590</v>
      </c>
      <c r="E397" s="45">
        <f>E398</f>
        <v>590</v>
      </c>
      <c r="I397" s="9"/>
    </row>
    <row r="398" spans="1:9" s="27" customFormat="1" ht="15.75">
      <c r="A398" s="153" t="s">
        <v>191</v>
      </c>
      <c r="B398" s="44" t="s">
        <v>390</v>
      </c>
      <c r="C398" s="44" t="s">
        <v>192</v>
      </c>
      <c r="D398" s="45">
        <v>590</v>
      </c>
      <c r="E398" s="45">
        <v>590</v>
      </c>
      <c r="I398" s="9"/>
    </row>
    <row r="399" spans="1:9" s="27" customFormat="1" ht="46.5" customHeight="1">
      <c r="A399" s="254" t="s">
        <v>539</v>
      </c>
      <c r="B399" s="238" t="s">
        <v>15</v>
      </c>
      <c r="C399" s="238"/>
      <c r="D399" s="200">
        <f>D400+D403</f>
        <v>38402.2</v>
      </c>
      <c r="E399" s="200">
        <f>E400+E403</f>
        <v>37902.2</v>
      </c>
      <c r="F399" s="28"/>
      <c r="I399" s="9"/>
    </row>
    <row r="400" spans="1:9" s="27" customFormat="1" ht="63">
      <c r="A400" s="189" t="s">
        <v>230</v>
      </c>
      <c r="B400" s="44" t="s">
        <v>16</v>
      </c>
      <c r="C400" s="44"/>
      <c r="D400" s="45">
        <f>D401</f>
        <v>37902.2</v>
      </c>
      <c r="E400" s="45">
        <f>E401</f>
        <v>37902.2</v>
      </c>
      <c r="F400" s="28"/>
      <c r="I400" s="9"/>
    </row>
    <row r="401" spans="1:9" s="27" customFormat="1" ht="15.75">
      <c r="A401" s="155" t="s">
        <v>225</v>
      </c>
      <c r="B401" s="44" t="s">
        <v>16</v>
      </c>
      <c r="C401" s="44" t="s">
        <v>188</v>
      </c>
      <c r="D401" s="45">
        <f>D402</f>
        <v>37902.2</v>
      </c>
      <c r="E401" s="45">
        <f>E402</f>
        <v>37902.2</v>
      </c>
      <c r="I401" s="9"/>
    </row>
    <row r="402" spans="1:9" s="27" customFormat="1" ht="31.5">
      <c r="A402" s="155" t="s">
        <v>189</v>
      </c>
      <c r="B402" s="44" t="s">
        <v>16</v>
      </c>
      <c r="C402" s="44" t="s">
        <v>187</v>
      </c>
      <c r="D402" s="45">
        <v>37902.2</v>
      </c>
      <c r="E402" s="45">
        <v>37902.2</v>
      </c>
      <c r="I402" s="9"/>
    </row>
    <row r="403" spans="1:9" s="27" customFormat="1" ht="47.25">
      <c r="A403" s="156" t="s">
        <v>540</v>
      </c>
      <c r="B403" s="44" t="s">
        <v>541</v>
      </c>
      <c r="C403" s="44"/>
      <c r="D403" s="45">
        <f>D404</f>
        <v>500</v>
      </c>
      <c r="E403" s="45">
        <f>E404</f>
        <v>0</v>
      </c>
      <c r="I403" s="9"/>
    </row>
    <row r="404" spans="1:9" s="27" customFormat="1" ht="15.75">
      <c r="A404" s="155" t="s">
        <v>225</v>
      </c>
      <c r="B404" s="44" t="s">
        <v>541</v>
      </c>
      <c r="C404" s="44" t="s">
        <v>188</v>
      </c>
      <c r="D404" s="45">
        <f>D405</f>
        <v>500</v>
      </c>
      <c r="E404" s="45">
        <f>E405</f>
        <v>0</v>
      </c>
      <c r="I404" s="9"/>
    </row>
    <row r="405" spans="1:9" s="27" customFormat="1" ht="31.5">
      <c r="A405" s="155" t="s">
        <v>189</v>
      </c>
      <c r="B405" s="44" t="s">
        <v>541</v>
      </c>
      <c r="C405" s="44" t="s">
        <v>187</v>
      </c>
      <c r="D405" s="45">
        <v>500</v>
      </c>
      <c r="E405" s="45">
        <v>0</v>
      </c>
      <c r="I405" s="9"/>
    </row>
    <row r="406" spans="1:9" s="27" customFormat="1" ht="15.75">
      <c r="A406" s="254" t="s">
        <v>563</v>
      </c>
      <c r="B406" s="238" t="s">
        <v>17</v>
      </c>
      <c r="C406" s="238"/>
      <c r="D406" s="200">
        <f>D410+D407+D415</f>
        <v>28745.600000000002</v>
      </c>
      <c r="E406" s="200">
        <f>E410+E407+E415</f>
        <v>29178.5</v>
      </c>
      <c r="F406" s="34">
        <f>E406-E409-3375-11843.2</f>
        <v>6079.5</v>
      </c>
      <c r="I406" s="9"/>
    </row>
    <row r="407" spans="1:9" s="27" customFormat="1" ht="15.75">
      <c r="A407" s="156" t="s">
        <v>105</v>
      </c>
      <c r="B407" s="44" t="s">
        <v>552</v>
      </c>
      <c r="C407" s="44"/>
      <c r="D407" s="45">
        <f>D408</f>
        <v>7577.7</v>
      </c>
      <c r="E407" s="45">
        <f>E408</f>
        <v>7880.8</v>
      </c>
      <c r="I407" s="9"/>
    </row>
    <row r="408" spans="1:9" s="27" customFormat="1" ht="31.5">
      <c r="A408" s="155" t="s">
        <v>262</v>
      </c>
      <c r="B408" s="44" t="s">
        <v>552</v>
      </c>
      <c r="C408" s="44" t="s">
        <v>178</v>
      </c>
      <c r="D408" s="45">
        <f>D409</f>
        <v>7577.7</v>
      </c>
      <c r="E408" s="45">
        <f>E409</f>
        <v>7880.8</v>
      </c>
      <c r="I408" s="9"/>
    </row>
    <row r="409" spans="1:9" s="27" customFormat="1" ht="15.75">
      <c r="A409" s="155" t="s">
        <v>197</v>
      </c>
      <c r="B409" s="44" t="s">
        <v>552</v>
      </c>
      <c r="C409" s="44" t="s">
        <v>196</v>
      </c>
      <c r="D409" s="45">
        <v>7577.7</v>
      </c>
      <c r="E409" s="45">
        <v>7880.8</v>
      </c>
      <c r="I409" s="9"/>
    </row>
    <row r="410" spans="1:9" s="27" customFormat="1" ht="15.75">
      <c r="A410" s="156" t="s">
        <v>7</v>
      </c>
      <c r="B410" s="44" t="s">
        <v>355</v>
      </c>
      <c r="C410" s="44"/>
      <c r="D410" s="45">
        <f>D411+D413</f>
        <v>4461.5</v>
      </c>
      <c r="E410" s="45">
        <f>E411+E413</f>
        <v>4461.5</v>
      </c>
      <c r="I410" s="9"/>
    </row>
    <row r="411" spans="1:9" s="27" customFormat="1" ht="15.75">
      <c r="A411" s="155" t="s">
        <v>225</v>
      </c>
      <c r="B411" s="44" t="s">
        <v>355</v>
      </c>
      <c r="C411" s="44" t="s">
        <v>188</v>
      </c>
      <c r="D411" s="45">
        <f>D412</f>
        <v>1138.7</v>
      </c>
      <c r="E411" s="45">
        <f>E412</f>
        <v>1138.7</v>
      </c>
      <c r="I411" s="9"/>
    </row>
    <row r="412" spans="1:9" s="27" customFormat="1" ht="31.5">
      <c r="A412" s="155" t="s">
        <v>189</v>
      </c>
      <c r="B412" s="44" t="s">
        <v>355</v>
      </c>
      <c r="C412" s="44" t="s">
        <v>187</v>
      </c>
      <c r="D412" s="45">
        <v>1138.7</v>
      </c>
      <c r="E412" s="45">
        <v>1138.7</v>
      </c>
      <c r="I412" s="9"/>
    </row>
    <row r="413" spans="1:9" s="27" customFormat="1" ht="31.5">
      <c r="A413" s="155" t="s">
        <v>262</v>
      </c>
      <c r="B413" s="44" t="s">
        <v>355</v>
      </c>
      <c r="C413" s="44" t="s">
        <v>178</v>
      </c>
      <c r="D413" s="45">
        <f>D414</f>
        <v>3322.8</v>
      </c>
      <c r="E413" s="45">
        <f>E414</f>
        <v>3322.8</v>
      </c>
      <c r="I413" s="9"/>
    </row>
    <row r="414" spans="1:9" s="27" customFormat="1" ht="15.75">
      <c r="A414" s="155" t="s">
        <v>197</v>
      </c>
      <c r="B414" s="44" t="s">
        <v>355</v>
      </c>
      <c r="C414" s="44" t="s">
        <v>196</v>
      </c>
      <c r="D414" s="45">
        <v>3322.8</v>
      </c>
      <c r="E414" s="45">
        <v>3322.8</v>
      </c>
      <c r="I414" s="9"/>
    </row>
    <row r="415" spans="1:9" s="27" customFormat="1" ht="15.75">
      <c r="A415" s="156" t="s">
        <v>553</v>
      </c>
      <c r="B415" s="44" t="s">
        <v>554</v>
      </c>
      <c r="C415" s="44"/>
      <c r="D415" s="45">
        <f>D416</f>
        <v>16706.4</v>
      </c>
      <c r="E415" s="45">
        <f>E416</f>
        <v>16836.2</v>
      </c>
      <c r="I415" s="9"/>
    </row>
    <row r="416" spans="1:9" s="27" customFormat="1" ht="15.75">
      <c r="A416" s="155" t="s">
        <v>225</v>
      </c>
      <c r="B416" s="44" t="s">
        <v>554</v>
      </c>
      <c r="C416" s="44" t="s">
        <v>188</v>
      </c>
      <c r="D416" s="45">
        <f>D417</f>
        <v>16706.4</v>
      </c>
      <c r="E416" s="45">
        <f>E417</f>
        <v>16836.2</v>
      </c>
      <c r="I416" s="9"/>
    </row>
    <row r="417" spans="1:9" s="27" customFormat="1" ht="31.5">
      <c r="A417" s="155" t="s">
        <v>189</v>
      </c>
      <c r="B417" s="44" t="s">
        <v>554</v>
      </c>
      <c r="C417" s="44" t="s">
        <v>187</v>
      </c>
      <c r="D417" s="45">
        <v>16706.4</v>
      </c>
      <c r="E417" s="45">
        <v>16836.2</v>
      </c>
      <c r="I417" s="9"/>
    </row>
    <row r="418" spans="1:9" s="27" customFormat="1" ht="31.5">
      <c r="A418" s="237" t="s">
        <v>490</v>
      </c>
      <c r="B418" s="238" t="s">
        <v>80</v>
      </c>
      <c r="C418" s="238"/>
      <c r="D418" s="246">
        <f>D419</f>
        <v>1666.8</v>
      </c>
      <c r="E418" s="246">
        <f>E419</f>
        <v>1666.8</v>
      </c>
      <c r="I418" s="9"/>
    </row>
    <row r="419" spans="1:9" s="27" customFormat="1" ht="15.75">
      <c r="A419" s="178" t="s">
        <v>491</v>
      </c>
      <c r="B419" s="134" t="s">
        <v>81</v>
      </c>
      <c r="C419" s="44"/>
      <c r="D419" s="57">
        <f>D420+D422</f>
        <v>1666.8</v>
      </c>
      <c r="E419" s="57">
        <f>E420+E422</f>
        <v>1666.8</v>
      </c>
      <c r="I419" s="9"/>
    </row>
    <row r="420" spans="1:9" s="27" customFormat="1" ht="15.75">
      <c r="A420" s="155" t="s">
        <v>225</v>
      </c>
      <c r="B420" s="134" t="s">
        <v>81</v>
      </c>
      <c r="C420" s="44" t="s">
        <v>188</v>
      </c>
      <c r="D420" s="57">
        <f>D421</f>
        <v>1166.8</v>
      </c>
      <c r="E420" s="57">
        <f>E421</f>
        <v>1166.8</v>
      </c>
      <c r="I420" s="9"/>
    </row>
    <row r="421" spans="1:9" s="27" customFormat="1" ht="31.5">
      <c r="A421" s="155" t="s">
        <v>189</v>
      </c>
      <c r="B421" s="134" t="s">
        <v>81</v>
      </c>
      <c r="C421" s="44" t="s">
        <v>187</v>
      </c>
      <c r="D421" s="57">
        <v>1166.8</v>
      </c>
      <c r="E421" s="57">
        <v>1166.8</v>
      </c>
      <c r="I421" s="9"/>
    </row>
    <row r="422" spans="1:9" s="27" customFormat="1" ht="31.5">
      <c r="A422" s="163" t="s">
        <v>190</v>
      </c>
      <c r="B422" s="134" t="s">
        <v>81</v>
      </c>
      <c r="C422" s="44" t="s">
        <v>178</v>
      </c>
      <c r="D422" s="57">
        <f>D423</f>
        <v>500</v>
      </c>
      <c r="E422" s="57">
        <f>E423</f>
        <v>500</v>
      </c>
      <c r="I422" s="9"/>
    </row>
    <row r="423" spans="1:9" s="27" customFormat="1" ht="15.75">
      <c r="A423" s="153" t="s">
        <v>191</v>
      </c>
      <c r="B423" s="134" t="s">
        <v>81</v>
      </c>
      <c r="C423" s="44" t="s">
        <v>192</v>
      </c>
      <c r="D423" s="57">
        <v>500</v>
      </c>
      <c r="E423" s="57">
        <v>500</v>
      </c>
      <c r="I423" s="9"/>
    </row>
    <row r="424" spans="1:9" s="27" customFormat="1" ht="31.5">
      <c r="A424" s="254" t="s">
        <v>418</v>
      </c>
      <c r="B424" s="238" t="s">
        <v>52</v>
      </c>
      <c r="C424" s="238"/>
      <c r="D424" s="200">
        <f>D425+D434</f>
        <v>2718.6</v>
      </c>
      <c r="E424" s="200">
        <f>E425+E434</f>
        <v>1565.7</v>
      </c>
      <c r="F424" s="34">
        <f>E424-741.2</f>
        <v>824.5</v>
      </c>
      <c r="I424" s="9"/>
    </row>
    <row r="425" spans="1:9" s="27" customFormat="1" ht="31.5">
      <c r="A425" s="152" t="s">
        <v>469</v>
      </c>
      <c r="B425" s="39" t="s">
        <v>219</v>
      </c>
      <c r="C425" s="39"/>
      <c r="D425" s="40">
        <f>D426+D431</f>
        <v>2205.6</v>
      </c>
      <c r="E425" s="40">
        <f>E426+E431</f>
        <v>1052.7</v>
      </c>
      <c r="I425" s="9"/>
    </row>
    <row r="426" spans="1:9" s="27" customFormat="1" ht="15.75">
      <c r="A426" s="156" t="s">
        <v>574</v>
      </c>
      <c r="B426" s="43" t="s">
        <v>575</v>
      </c>
      <c r="C426" s="44"/>
      <c r="D426" s="45">
        <f>D427+D429</f>
        <v>54.7</v>
      </c>
      <c r="E426" s="45">
        <f>E427+E429</f>
        <v>64.7</v>
      </c>
      <c r="I426" s="9"/>
    </row>
    <row r="427" spans="1:9" s="27" customFormat="1" ht="24" customHeight="1">
      <c r="A427" s="155" t="s">
        <v>115</v>
      </c>
      <c r="B427" s="43" t="s">
        <v>575</v>
      </c>
      <c r="C427" s="44" t="s">
        <v>198</v>
      </c>
      <c r="D427" s="45">
        <f>D428</f>
        <v>13.2</v>
      </c>
      <c r="E427" s="45">
        <f>E428</f>
        <v>13.2</v>
      </c>
      <c r="I427" s="9"/>
    </row>
    <row r="428" spans="1:9" s="27" customFormat="1" ht="15.75">
      <c r="A428" s="163" t="s">
        <v>193</v>
      </c>
      <c r="B428" s="43" t="s">
        <v>575</v>
      </c>
      <c r="C428" s="44" t="s">
        <v>194</v>
      </c>
      <c r="D428" s="45">
        <v>13.2</v>
      </c>
      <c r="E428" s="45">
        <v>13.2</v>
      </c>
      <c r="I428" s="9"/>
    </row>
    <row r="429" spans="1:9" s="27" customFormat="1" ht="15.75">
      <c r="A429" s="155" t="s">
        <v>225</v>
      </c>
      <c r="B429" s="43" t="s">
        <v>575</v>
      </c>
      <c r="C429" s="44" t="s">
        <v>188</v>
      </c>
      <c r="D429" s="45">
        <f>D430</f>
        <v>41.5</v>
      </c>
      <c r="E429" s="45">
        <f>E430</f>
        <v>51.5</v>
      </c>
      <c r="I429" s="9"/>
    </row>
    <row r="430" spans="1:9" s="27" customFormat="1" ht="31.5">
      <c r="A430" s="155" t="s">
        <v>189</v>
      </c>
      <c r="B430" s="43" t="s">
        <v>575</v>
      </c>
      <c r="C430" s="44" t="s">
        <v>187</v>
      </c>
      <c r="D430" s="45">
        <v>41.5</v>
      </c>
      <c r="E430" s="45">
        <v>51.5</v>
      </c>
      <c r="I430" s="9"/>
    </row>
    <row r="431" spans="1:9" s="27" customFormat="1" ht="15.75">
      <c r="A431" s="154" t="s">
        <v>310</v>
      </c>
      <c r="B431" s="44" t="s">
        <v>272</v>
      </c>
      <c r="C431" s="44"/>
      <c r="D431" s="45">
        <f>SUM(D432)</f>
        <v>2150.9</v>
      </c>
      <c r="E431" s="45">
        <f>SUM(E432)</f>
        <v>988</v>
      </c>
      <c r="I431" s="9"/>
    </row>
    <row r="432" spans="1:9" s="27" customFormat="1" ht="16.5" customHeight="1">
      <c r="A432" s="155" t="s">
        <v>225</v>
      </c>
      <c r="B432" s="44" t="s">
        <v>272</v>
      </c>
      <c r="C432" s="44" t="s">
        <v>188</v>
      </c>
      <c r="D432" s="45">
        <f>D433</f>
        <v>2150.9</v>
      </c>
      <c r="E432" s="45">
        <f>E433</f>
        <v>988</v>
      </c>
      <c r="I432" s="9"/>
    </row>
    <row r="433" spans="1:9" s="27" customFormat="1" ht="31.5">
      <c r="A433" s="155" t="s">
        <v>189</v>
      </c>
      <c r="B433" s="44" t="s">
        <v>272</v>
      </c>
      <c r="C433" s="44" t="s">
        <v>187</v>
      </c>
      <c r="D433" s="45">
        <f>1613.2+537.7</f>
        <v>2150.9</v>
      </c>
      <c r="E433" s="45">
        <f>741.2+246.8</f>
        <v>988</v>
      </c>
      <c r="I433" s="9"/>
    </row>
    <row r="434" spans="1:9" s="27" customFormat="1" ht="31.5">
      <c r="A434" s="157" t="s">
        <v>470</v>
      </c>
      <c r="B434" s="39" t="s">
        <v>66</v>
      </c>
      <c r="C434" s="39"/>
      <c r="D434" s="40">
        <f>D435+D445+D442</f>
        <v>513</v>
      </c>
      <c r="E434" s="40">
        <f>E435+E445+E442</f>
        <v>513</v>
      </c>
      <c r="I434" s="9"/>
    </row>
    <row r="435" spans="1:9" s="27" customFormat="1" ht="16.5" customHeight="1">
      <c r="A435" s="156" t="s">
        <v>94</v>
      </c>
      <c r="B435" s="44" t="s">
        <v>274</v>
      </c>
      <c r="C435" s="44"/>
      <c r="D435" s="45">
        <f>D436+D440+D438</f>
        <v>80</v>
      </c>
      <c r="E435" s="45">
        <f>E436+E440+E438</f>
        <v>80</v>
      </c>
      <c r="I435" s="9"/>
    </row>
    <row r="436" spans="1:9" s="27" customFormat="1" ht="47.25">
      <c r="A436" s="155" t="s">
        <v>115</v>
      </c>
      <c r="B436" s="44" t="s">
        <v>274</v>
      </c>
      <c r="C436" s="44" t="s">
        <v>198</v>
      </c>
      <c r="D436" s="45">
        <f>D437</f>
        <v>40</v>
      </c>
      <c r="E436" s="45">
        <f>E437</f>
        <v>40</v>
      </c>
      <c r="I436" s="9"/>
    </row>
    <row r="437" spans="1:9" s="27" customFormat="1" ht="15.75">
      <c r="A437" s="163" t="s">
        <v>193</v>
      </c>
      <c r="B437" s="44" t="s">
        <v>274</v>
      </c>
      <c r="C437" s="44" t="s">
        <v>194</v>
      </c>
      <c r="D437" s="45">
        <v>40</v>
      </c>
      <c r="E437" s="45">
        <v>40</v>
      </c>
      <c r="I437" s="9"/>
    </row>
    <row r="438" spans="1:9" s="27" customFormat="1" ht="15.75">
      <c r="A438" s="155" t="s">
        <v>225</v>
      </c>
      <c r="B438" s="44" t="s">
        <v>274</v>
      </c>
      <c r="C438" s="44" t="s">
        <v>188</v>
      </c>
      <c r="D438" s="45">
        <f>D439</f>
        <v>20</v>
      </c>
      <c r="E438" s="45">
        <f>E439</f>
        <v>20</v>
      </c>
      <c r="I438" s="9"/>
    </row>
    <row r="439" spans="1:9" s="27" customFormat="1" ht="31.5">
      <c r="A439" s="155" t="s">
        <v>189</v>
      </c>
      <c r="B439" s="44" t="s">
        <v>274</v>
      </c>
      <c r="C439" s="44" t="s">
        <v>187</v>
      </c>
      <c r="D439" s="45">
        <v>20</v>
      </c>
      <c r="E439" s="45">
        <v>20</v>
      </c>
      <c r="I439" s="9"/>
    </row>
    <row r="440" spans="1:9" s="27" customFormat="1" ht="31.5">
      <c r="A440" s="155" t="s">
        <v>262</v>
      </c>
      <c r="B440" s="44" t="s">
        <v>274</v>
      </c>
      <c r="C440" s="44" t="s">
        <v>178</v>
      </c>
      <c r="D440" s="45">
        <f>D441</f>
        <v>20</v>
      </c>
      <c r="E440" s="45">
        <f>E441</f>
        <v>20</v>
      </c>
      <c r="I440" s="9"/>
    </row>
    <row r="441" spans="1:9" s="27" customFormat="1" ht="47.25">
      <c r="A441" s="153" t="s">
        <v>370</v>
      </c>
      <c r="B441" s="44" t="s">
        <v>274</v>
      </c>
      <c r="C441" s="44" t="s">
        <v>203</v>
      </c>
      <c r="D441" s="45">
        <v>20</v>
      </c>
      <c r="E441" s="45">
        <v>20</v>
      </c>
      <c r="I441" s="9"/>
    </row>
    <row r="442" spans="1:9" s="27" customFormat="1" ht="31.5">
      <c r="A442" s="159" t="s">
        <v>471</v>
      </c>
      <c r="B442" s="44" t="s">
        <v>472</v>
      </c>
      <c r="C442" s="44"/>
      <c r="D442" s="45">
        <f>D443</f>
        <v>300</v>
      </c>
      <c r="E442" s="45">
        <f>E443</f>
        <v>300</v>
      </c>
      <c r="I442" s="9"/>
    </row>
    <row r="443" spans="1:9" s="27" customFormat="1" ht="15.75">
      <c r="A443" s="155" t="s">
        <v>225</v>
      </c>
      <c r="B443" s="44" t="s">
        <v>472</v>
      </c>
      <c r="C443" s="44" t="s">
        <v>188</v>
      </c>
      <c r="D443" s="45">
        <f>D444</f>
        <v>300</v>
      </c>
      <c r="E443" s="45">
        <f>E444</f>
        <v>300</v>
      </c>
      <c r="I443" s="9"/>
    </row>
    <row r="444" spans="1:9" s="27" customFormat="1" ht="31.5">
      <c r="A444" s="155" t="s">
        <v>189</v>
      </c>
      <c r="B444" s="44" t="s">
        <v>472</v>
      </c>
      <c r="C444" s="44" t="s">
        <v>187</v>
      </c>
      <c r="D444" s="45">
        <v>300</v>
      </c>
      <c r="E444" s="45">
        <v>300</v>
      </c>
      <c r="I444" s="9"/>
    </row>
    <row r="445" spans="1:9" s="27" customFormat="1" ht="31.5">
      <c r="A445" s="159" t="s">
        <v>311</v>
      </c>
      <c r="B445" s="44" t="s">
        <v>275</v>
      </c>
      <c r="C445" s="44"/>
      <c r="D445" s="45">
        <f>D446</f>
        <v>133</v>
      </c>
      <c r="E445" s="45">
        <f>E446</f>
        <v>133</v>
      </c>
      <c r="I445" s="9"/>
    </row>
    <row r="446" spans="1:9" s="27" customFormat="1" ht="31.5">
      <c r="A446" s="155" t="s">
        <v>262</v>
      </c>
      <c r="B446" s="44" t="s">
        <v>275</v>
      </c>
      <c r="C446" s="44" t="s">
        <v>178</v>
      </c>
      <c r="D446" s="45">
        <f>D447</f>
        <v>133</v>
      </c>
      <c r="E446" s="45">
        <f>E447</f>
        <v>133</v>
      </c>
      <c r="I446" s="9"/>
    </row>
    <row r="447" spans="1:9" s="27" customFormat="1" ht="47.25">
      <c r="A447" s="153" t="s">
        <v>370</v>
      </c>
      <c r="B447" s="44" t="s">
        <v>275</v>
      </c>
      <c r="C447" s="44" t="s">
        <v>203</v>
      </c>
      <c r="D447" s="45">
        <v>133</v>
      </c>
      <c r="E447" s="45">
        <v>133</v>
      </c>
      <c r="I447" s="9"/>
    </row>
    <row r="448" spans="1:9" s="27" customFormat="1" ht="15.75">
      <c r="A448" s="237" t="s">
        <v>564</v>
      </c>
      <c r="B448" s="238" t="s">
        <v>18</v>
      </c>
      <c r="C448" s="238"/>
      <c r="D448" s="200">
        <f>D449+D452</f>
        <v>2000</v>
      </c>
      <c r="E448" s="200">
        <f>E449+E452</f>
        <v>2130</v>
      </c>
      <c r="I448" s="9"/>
    </row>
    <row r="449" spans="1:9" s="27" customFormat="1" ht="25.5" customHeight="1">
      <c r="A449" s="139" t="s">
        <v>242</v>
      </c>
      <c r="B449" s="44" t="s">
        <v>579</v>
      </c>
      <c r="C449" s="44"/>
      <c r="D449" s="45">
        <f>D450</f>
        <v>150</v>
      </c>
      <c r="E449" s="45">
        <f>E450</f>
        <v>180</v>
      </c>
      <c r="I449" s="9"/>
    </row>
    <row r="450" spans="1:9" s="27" customFormat="1" ht="15.75">
      <c r="A450" s="155" t="s">
        <v>225</v>
      </c>
      <c r="B450" s="44" t="s">
        <v>579</v>
      </c>
      <c r="C450" s="44" t="s">
        <v>188</v>
      </c>
      <c r="D450" s="45">
        <f>D451</f>
        <v>150</v>
      </c>
      <c r="E450" s="45">
        <f>E451</f>
        <v>180</v>
      </c>
      <c r="I450" s="9"/>
    </row>
    <row r="451" spans="1:9" s="27" customFormat="1" ht="31.5">
      <c r="A451" s="155" t="s">
        <v>189</v>
      </c>
      <c r="B451" s="44" t="s">
        <v>579</v>
      </c>
      <c r="C451" s="44" t="s">
        <v>187</v>
      </c>
      <c r="D451" s="45">
        <v>150</v>
      </c>
      <c r="E451" s="45">
        <v>180</v>
      </c>
      <c r="I451" s="9"/>
    </row>
    <row r="452" spans="1:9" s="27" customFormat="1" ht="31.5">
      <c r="A452" s="139" t="s">
        <v>479</v>
      </c>
      <c r="B452" s="44" t="s">
        <v>480</v>
      </c>
      <c r="C452" s="44"/>
      <c r="D452" s="45">
        <f>D453</f>
        <v>1850</v>
      </c>
      <c r="E452" s="45">
        <f>E453</f>
        <v>1950</v>
      </c>
      <c r="I452" s="9"/>
    </row>
    <row r="453" spans="1:9" s="27" customFormat="1" ht="15.75">
      <c r="A453" s="155" t="s">
        <v>225</v>
      </c>
      <c r="B453" s="44" t="s">
        <v>480</v>
      </c>
      <c r="C453" s="44" t="s">
        <v>188</v>
      </c>
      <c r="D453" s="45">
        <f>D454</f>
        <v>1850</v>
      </c>
      <c r="E453" s="45">
        <f>E454</f>
        <v>1950</v>
      </c>
      <c r="I453" s="9"/>
    </row>
    <row r="454" spans="1:9" s="27" customFormat="1" ht="31.5">
      <c r="A454" s="155" t="s">
        <v>189</v>
      </c>
      <c r="B454" s="44" t="s">
        <v>480</v>
      </c>
      <c r="C454" s="44" t="s">
        <v>187</v>
      </c>
      <c r="D454" s="45">
        <v>1850</v>
      </c>
      <c r="E454" s="45">
        <v>1950</v>
      </c>
      <c r="I454" s="9"/>
    </row>
    <row r="455" spans="1:9" s="27" customFormat="1" ht="31.5">
      <c r="A455" s="237" t="s">
        <v>429</v>
      </c>
      <c r="B455" s="238" t="s">
        <v>312</v>
      </c>
      <c r="C455" s="238"/>
      <c r="D455" s="200">
        <f aca="true" t="shared" si="2" ref="D455:E457">D456</f>
        <v>92</v>
      </c>
      <c r="E455" s="200">
        <f t="shared" si="2"/>
        <v>92</v>
      </c>
      <c r="I455" s="9"/>
    </row>
    <row r="456" spans="1:9" s="27" customFormat="1" ht="31.5">
      <c r="A456" s="156" t="s">
        <v>93</v>
      </c>
      <c r="B456" s="44" t="s">
        <v>313</v>
      </c>
      <c r="C456" s="44"/>
      <c r="D456" s="45">
        <f t="shared" si="2"/>
        <v>92</v>
      </c>
      <c r="E456" s="45">
        <f t="shared" si="2"/>
        <v>92</v>
      </c>
      <c r="I456" s="9"/>
    </row>
    <row r="457" spans="1:9" s="35" customFormat="1" ht="15.75">
      <c r="A457" s="155" t="s">
        <v>225</v>
      </c>
      <c r="B457" s="44" t="s">
        <v>313</v>
      </c>
      <c r="C457" s="44" t="s">
        <v>188</v>
      </c>
      <c r="D457" s="45">
        <f t="shared" si="2"/>
        <v>92</v>
      </c>
      <c r="E457" s="45">
        <f t="shared" si="2"/>
        <v>92</v>
      </c>
      <c r="I457" s="276"/>
    </row>
    <row r="458" spans="1:9" s="27" customFormat="1" ht="31.5">
      <c r="A458" s="155" t="s">
        <v>189</v>
      </c>
      <c r="B458" s="44" t="s">
        <v>313</v>
      </c>
      <c r="C458" s="44" t="s">
        <v>187</v>
      </c>
      <c r="D458" s="45">
        <v>92</v>
      </c>
      <c r="E458" s="45">
        <v>92</v>
      </c>
      <c r="I458" s="9"/>
    </row>
    <row r="459" spans="1:9" s="27" customFormat="1" ht="31.5">
      <c r="A459" s="249" t="s">
        <v>414</v>
      </c>
      <c r="B459" s="238" t="s">
        <v>19</v>
      </c>
      <c r="C459" s="256"/>
      <c r="D459" s="257">
        <f>D460+D465+D470+D473+D479+D485+D476+D482</f>
        <v>26959.299999999996</v>
      </c>
      <c r="E459" s="257">
        <f>E460+E465+E470+E473+E479+E485+E476+E482</f>
        <v>27683.5</v>
      </c>
      <c r="F459" s="34">
        <f>E459-E460-2312.9-E482-E485</f>
        <v>5714.200000000003</v>
      </c>
      <c r="I459" s="9"/>
    </row>
    <row r="460" spans="1:9" s="27" customFormat="1" ht="15.75">
      <c r="A460" s="156" t="s">
        <v>114</v>
      </c>
      <c r="B460" s="44" t="s">
        <v>70</v>
      </c>
      <c r="C460" s="52"/>
      <c r="D460" s="54">
        <f>D461+D463</f>
        <v>13601.4</v>
      </c>
      <c r="E460" s="54">
        <f>E461+E463</f>
        <v>14112.599999999999</v>
      </c>
      <c r="I460" s="9"/>
    </row>
    <row r="461" spans="1:9" s="27" customFormat="1" ht="47.25">
      <c r="A461" s="155" t="s">
        <v>115</v>
      </c>
      <c r="B461" s="44" t="s">
        <v>70</v>
      </c>
      <c r="C461" s="44" t="s">
        <v>198</v>
      </c>
      <c r="D461" s="54">
        <f>D462</f>
        <v>12899.1</v>
      </c>
      <c r="E461" s="54">
        <f>E462</f>
        <v>13410.3</v>
      </c>
      <c r="I461" s="9"/>
    </row>
    <row r="462" spans="1:9" s="27" customFormat="1" ht="15.75">
      <c r="A462" s="163" t="s">
        <v>193</v>
      </c>
      <c r="B462" s="44" t="s">
        <v>70</v>
      </c>
      <c r="C462" s="44" t="s">
        <v>194</v>
      </c>
      <c r="D462" s="57">
        <v>12899.1</v>
      </c>
      <c r="E462" s="57">
        <v>13410.3</v>
      </c>
      <c r="I462" s="9"/>
    </row>
    <row r="463" spans="1:9" s="27" customFormat="1" ht="15.75">
      <c r="A463" s="155" t="s">
        <v>225</v>
      </c>
      <c r="B463" s="44" t="s">
        <v>70</v>
      </c>
      <c r="C463" s="44" t="s">
        <v>188</v>
      </c>
      <c r="D463" s="45">
        <f>D464</f>
        <v>702.3</v>
      </c>
      <c r="E463" s="45">
        <f>E464</f>
        <v>702.3</v>
      </c>
      <c r="I463" s="9"/>
    </row>
    <row r="464" spans="1:9" s="27" customFormat="1" ht="31.5">
      <c r="A464" s="155" t="s">
        <v>189</v>
      </c>
      <c r="B464" s="44" t="s">
        <v>70</v>
      </c>
      <c r="C464" s="44" t="s">
        <v>187</v>
      </c>
      <c r="D464" s="45">
        <v>702.3</v>
      </c>
      <c r="E464" s="45">
        <v>702.3</v>
      </c>
      <c r="I464" s="9"/>
    </row>
    <row r="465" spans="1:9" s="27" customFormat="1" ht="31.5">
      <c r="A465" s="156" t="s">
        <v>91</v>
      </c>
      <c r="B465" s="44" t="s">
        <v>218</v>
      </c>
      <c r="C465" s="52"/>
      <c r="D465" s="54">
        <f>D466+D468</f>
        <v>2841.2</v>
      </c>
      <c r="E465" s="54">
        <f>E466+E468</f>
        <v>2841.2</v>
      </c>
      <c r="F465" s="34">
        <f>E467+E469+E472+E475+E478+E481-2312.89</f>
        <v>5714.210000000001</v>
      </c>
      <c r="G465" s="34"/>
      <c r="I465" s="9"/>
    </row>
    <row r="466" spans="1:9" s="27" customFormat="1" ht="15.75">
      <c r="A466" s="155" t="s">
        <v>225</v>
      </c>
      <c r="B466" s="44" t="s">
        <v>218</v>
      </c>
      <c r="C466" s="44" t="s">
        <v>188</v>
      </c>
      <c r="D466" s="45">
        <f>D467</f>
        <v>2821.2</v>
      </c>
      <c r="E466" s="45">
        <f>E467</f>
        <v>2821.2</v>
      </c>
      <c r="I466" s="9"/>
    </row>
    <row r="467" spans="1:9" s="27" customFormat="1" ht="31.5">
      <c r="A467" s="155" t="s">
        <v>189</v>
      </c>
      <c r="B467" s="44" t="s">
        <v>218</v>
      </c>
      <c r="C467" s="44" t="s">
        <v>187</v>
      </c>
      <c r="D467" s="45">
        <v>2821.2</v>
      </c>
      <c r="E467" s="45">
        <v>2821.2</v>
      </c>
      <c r="I467" s="9"/>
    </row>
    <row r="468" spans="1:9" s="27" customFormat="1" ht="15.75">
      <c r="A468" s="155" t="s">
        <v>90</v>
      </c>
      <c r="B468" s="44" t="s">
        <v>218</v>
      </c>
      <c r="C468" s="44" t="s">
        <v>87</v>
      </c>
      <c r="D468" s="45">
        <f>D469</f>
        <v>20</v>
      </c>
      <c r="E468" s="45">
        <f>E469</f>
        <v>20</v>
      </c>
      <c r="I468" s="9"/>
    </row>
    <row r="469" spans="1:9" s="27" customFormat="1" ht="15.75">
      <c r="A469" s="155" t="s">
        <v>208</v>
      </c>
      <c r="B469" s="44" t="s">
        <v>218</v>
      </c>
      <c r="C469" s="44" t="s">
        <v>209</v>
      </c>
      <c r="D469" s="45">
        <v>20</v>
      </c>
      <c r="E469" s="45">
        <v>20</v>
      </c>
      <c r="I469" s="9"/>
    </row>
    <row r="470" spans="1:9" s="27" customFormat="1" ht="15.75">
      <c r="A470" s="156" t="s">
        <v>108</v>
      </c>
      <c r="B470" s="228" t="s">
        <v>20</v>
      </c>
      <c r="C470" s="52"/>
      <c r="D470" s="54">
        <f>D471</f>
        <v>526</v>
      </c>
      <c r="E470" s="54">
        <f>E471</f>
        <v>526</v>
      </c>
      <c r="I470" s="9"/>
    </row>
    <row r="471" spans="1:9" s="27" customFormat="1" ht="15.75">
      <c r="A471" s="155" t="s">
        <v>225</v>
      </c>
      <c r="B471" s="44" t="s">
        <v>20</v>
      </c>
      <c r="C471" s="44" t="s">
        <v>188</v>
      </c>
      <c r="D471" s="45">
        <f>D472</f>
        <v>526</v>
      </c>
      <c r="E471" s="45">
        <f>E472</f>
        <v>526</v>
      </c>
      <c r="I471" s="9"/>
    </row>
    <row r="472" spans="1:9" s="27" customFormat="1" ht="31.5">
      <c r="A472" s="155" t="s">
        <v>189</v>
      </c>
      <c r="B472" s="44" t="s">
        <v>20</v>
      </c>
      <c r="C472" s="44" t="s">
        <v>187</v>
      </c>
      <c r="D472" s="45">
        <v>526</v>
      </c>
      <c r="E472" s="45">
        <v>526</v>
      </c>
      <c r="I472" s="9"/>
    </row>
    <row r="473" spans="1:9" s="27" customFormat="1" ht="15.75">
      <c r="A473" s="156" t="s">
        <v>109</v>
      </c>
      <c r="B473" s="44" t="s">
        <v>21</v>
      </c>
      <c r="C473" s="44"/>
      <c r="D473" s="45">
        <f>D474</f>
        <v>896</v>
      </c>
      <c r="E473" s="45">
        <f>E474</f>
        <v>896</v>
      </c>
      <c r="I473" s="9"/>
    </row>
    <row r="474" spans="1:9" s="27" customFormat="1" ht="15.75">
      <c r="A474" s="155" t="s">
        <v>225</v>
      </c>
      <c r="B474" s="44" t="s">
        <v>21</v>
      </c>
      <c r="C474" s="44" t="s">
        <v>188</v>
      </c>
      <c r="D474" s="45">
        <f>D475</f>
        <v>896</v>
      </c>
      <c r="E474" s="45">
        <f>E475</f>
        <v>896</v>
      </c>
      <c r="I474" s="9"/>
    </row>
    <row r="475" spans="1:9" s="27" customFormat="1" ht="31.5">
      <c r="A475" s="155" t="s">
        <v>189</v>
      </c>
      <c r="B475" s="44" t="s">
        <v>21</v>
      </c>
      <c r="C475" s="44" t="s">
        <v>187</v>
      </c>
      <c r="D475" s="45">
        <v>896</v>
      </c>
      <c r="E475" s="45">
        <v>896</v>
      </c>
      <c r="I475" s="9"/>
    </row>
    <row r="476" spans="1:9" s="27" customFormat="1" ht="15.75">
      <c r="A476" s="153" t="s">
        <v>532</v>
      </c>
      <c r="B476" s="44" t="s">
        <v>533</v>
      </c>
      <c r="C476" s="44"/>
      <c r="D476" s="45">
        <f>D477</f>
        <v>100</v>
      </c>
      <c r="E476" s="45">
        <f>E477</f>
        <v>100</v>
      </c>
      <c r="I476" s="9"/>
    </row>
    <row r="477" spans="1:9" s="27" customFormat="1" ht="15.75">
      <c r="A477" s="155" t="s">
        <v>225</v>
      </c>
      <c r="B477" s="44" t="s">
        <v>533</v>
      </c>
      <c r="C477" s="44" t="s">
        <v>188</v>
      </c>
      <c r="D477" s="45">
        <f>D478</f>
        <v>100</v>
      </c>
      <c r="E477" s="45">
        <f>E478</f>
        <v>100</v>
      </c>
      <c r="I477" s="9"/>
    </row>
    <row r="478" spans="1:9" s="27" customFormat="1" ht="31.5">
      <c r="A478" s="155" t="s">
        <v>189</v>
      </c>
      <c r="B478" s="44" t="s">
        <v>533</v>
      </c>
      <c r="C478" s="44" t="s">
        <v>187</v>
      </c>
      <c r="D478" s="45">
        <v>100</v>
      </c>
      <c r="E478" s="45">
        <v>100</v>
      </c>
      <c r="I478" s="9"/>
    </row>
    <row r="479" spans="1:9" s="27" customFormat="1" ht="15.75">
      <c r="A479" s="153" t="s">
        <v>415</v>
      </c>
      <c r="B479" s="44" t="s">
        <v>9</v>
      </c>
      <c r="C479" s="44"/>
      <c r="D479" s="45">
        <f>D480</f>
        <v>3450.8</v>
      </c>
      <c r="E479" s="45">
        <f>E480</f>
        <v>3663.9</v>
      </c>
      <c r="I479" s="9"/>
    </row>
    <row r="480" spans="1:9" s="27" customFormat="1" ht="15.75">
      <c r="A480" s="155" t="s">
        <v>225</v>
      </c>
      <c r="B480" s="44" t="s">
        <v>9</v>
      </c>
      <c r="C480" s="44" t="s">
        <v>188</v>
      </c>
      <c r="D480" s="45">
        <f>D481</f>
        <v>3450.8</v>
      </c>
      <c r="E480" s="45">
        <f>E481</f>
        <v>3663.9</v>
      </c>
      <c r="I480" s="9"/>
    </row>
    <row r="481" spans="1:9" s="27" customFormat="1" ht="31.5">
      <c r="A481" s="155" t="s">
        <v>189</v>
      </c>
      <c r="B481" s="44" t="s">
        <v>9</v>
      </c>
      <c r="C481" s="44" t="s">
        <v>187</v>
      </c>
      <c r="D481" s="45">
        <v>3450.8</v>
      </c>
      <c r="E481" s="45">
        <v>3663.9</v>
      </c>
      <c r="I481" s="9"/>
    </row>
    <row r="482" spans="1:9" s="27" customFormat="1" ht="47.25">
      <c r="A482" s="153" t="s">
        <v>391</v>
      </c>
      <c r="B482" s="44" t="s">
        <v>392</v>
      </c>
      <c r="C482" s="44"/>
      <c r="D482" s="45">
        <f>D483</f>
        <v>2447.2999999999997</v>
      </c>
      <c r="E482" s="45">
        <f>E483</f>
        <v>2442.7</v>
      </c>
      <c r="I482" s="9"/>
    </row>
    <row r="483" spans="1:9" s="27" customFormat="1" ht="15.75">
      <c r="A483" s="163" t="s">
        <v>226</v>
      </c>
      <c r="B483" s="44" t="s">
        <v>392</v>
      </c>
      <c r="C483" s="44" t="s">
        <v>199</v>
      </c>
      <c r="D483" s="45">
        <f>D484</f>
        <v>2447.2999999999997</v>
      </c>
      <c r="E483" s="45">
        <f>E484</f>
        <v>2442.7</v>
      </c>
      <c r="I483" s="9"/>
    </row>
    <row r="484" spans="1:9" s="27" customFormat="1" ht="15.75">
      <c r="A484" s="175" t="s">
        <v>179</v>
      </c>
      <c r="B484" s="44" t="s">
        <v>392</v>
      </c>
      <c r="C484" s="44" t="s">
        <v>200</v>
      </c>
      <c r="D484" s="45">
        <f>2451.2-3.9</f>
        <v>2447.2999999999997</v>
      </c>
      <c r="E484" s="45">
        <f>2451.2-8.5</f>
        <v>2442.7</v>
      </c>
      <c r="I484" s="9"/>
    </row>
    <row r="485" spans="1:9" s="27" customFormat="1" ht="47.25">
      <c r="A485" s="153" t="s">
        <v>393</v>
      </c>
      <c r="B485" s="44" t="s">
        <v>394</v>
      </c>
      <c r="C485" s="44"/>
      <c r="D485" s="45">
        <f>D486</f>
        <v>3096.6</v>
      </c>
      <c r="E485" s="45">
        <f>E486</f>
        <v>3101.1</v>
      </c>
      <c r="I485" s="9"/>
    </row>
    <row r="486" spans="1:9" s="27" customFormat="1" ht="15.75">
      <c r="A486" s="163" t="s">
        <v>226</v>
      </c>
      <c r="B486" s="44" t="s">
        <v>394</v>
      </c>
      <c r="C486" s="44" t="s">
        <v>199</v>
      </c>
      <c r="D486" s="45">
        <f>D487</f>
        <v>3096.6</v>
      </c>
      <c r="E486" s="45">
        <f>E487</f>
        <v>3101.1</v>
      </c>
      <c r="I486" s="9"/>
    </row>
    <row r="487" spans="1:9" s="27" customFormat="1" ht="15.75">
      <c r="A487" s="175" t="s">
        <v>179</v>
      </c>
      <c r="B487" s="44" t="s">
        <v>394</v>
      </c>
      <c r="C487" s="44" t="s">
        <v>200</v>
      </c>
      <c r="D487" s="45">
        <f>3137.7-41.1</f>
        <v>3096.6</v>
      </c>
      <c r="E487" s="45">
        <f>3137.7-36.6</f>
        <v>3101.1</v>
      </c>
      <c r="I487" s="9"/>
    </row>
    <row r="488" spans="1:9" s="27" customFormat="1" ht="31.5">
      <c r="A488" s="237" t="s">
        <v>438</v>
      </c>
      <c r="B488" s="238" t="s">
        <v>61</v>
      </c>
      <c r="C488" s="253"/>
      <c r="D488" s="200">
        <f>D489+D495</f>
        <v>26056.600000000002</v>
      </c>
      <c r="E488" s="200">
        <f>E489+E495</f>
        <v>26571.100000000002</v>
      </c>
      <c r="I488" s="9"/>
    </row>
    <row r="489" spans="1:9" s="27" customFormat="1" ht="31.5">
      <c r="A489" s="152" t="s">
        <v>445</v>
      </c>
      <c r="B489" s="39" t="s">
        <v>62</v>
      </c>
      <c r="C489" s="39"/>
      <c r="D489" s="40">
        <f>D490</f>
        <v>13901.400000000001</v>
      </c>
      <c r="E489" s="40">
        <f>E490</f>
        <v>14415.900000000001</v>
      </c>
      <c r="I489" s="9"/>
    </row>
    <row r="490" spans="1:9" s="27" customFormat="1" ht="15.75">
      <c r="A490" s="156" t="s">
        <v>114</v>
      </c>
      <c r="B490" s="229" t="s">
        <v>63</v>
      </c>
      <c r="C490" s="44"/>
      <c r="D490" s="45">
        <f>D491+D493</f>
        <v>13901.400000000001</v>
      </c>
      <c r="E490" s="45">
        <f>E491+E493</f>
        <v>14415.900000000001</v>
      </c>
      <c r="I490" s="9"/>
    </row>
    <row r="491" spans="1:9" s="27" customFormat="1" ht="47.25">
      <c r="A491" s="155" t="s">
        <v>115</v>
      </c>
      <c r="B491" s="229" t="s">
        <v>63</v>
      </c>
      <c r="C491" s="44" t="s">
        <v>198</v>
      </c>
      <c r="D491" s="45">
        <f>D492</f>
        <v>13054.2</v>
      </c>
      <c r="E491" s="45">
        <f>E492</f>
        <v>13568.7</v>
      </c>
      <c r="I491" s="9"/>
    </row>
    <row r="492" spans="1:9" s="27" customFormat="1" ht="15.75">
      <c r="A492" s="163" t="s">
        <v>193</v>
      </c>
      <c r="B492" s="229" t="s">
        <v>63</v>
      </c>
      <c r="C492" s="44" t="s">
        <v>194</v>
      </c>
      <c r="D492" s="45">
        <v>13054.2</v>
      </c>
      <c r="E492" s="45">
        <v>13568.7</v>
      </c>
      <c r="I492" s="9"/>
    </row>
    <row r="493" spans="1:9" s="27" customFormat="1" ht="15.75">
      <c r="A493" s="155" t="s">
        <v>225</v>
      </c>
      <c r="B493" s="229" t="s">
        <v>63</v>
      </c>
      <c r="C493" s="44" t="s">
        <v>188</v>
      </c>
      <c r="D493" s="45">
        <f>D494</f>
        <v>847.2</v>
      </c>
      <c r="E493" s="45">
        <f>E494</f>
        <v>847.2</v>
      </c>
      <c r="I493" s="9"/>
    </row>
    <row r="494" spans="1:9" s="27" customFormat="1" ht="31.5">
      <c r="A494" s="155" t="s">
        <v>189</v>
      </c>
      <c r="B494" s="229" t="s">
        <v>63</v>
      </c>
      <c r="C494" s="44" t="s">
        <v>187</v>
      </c>
      <c r="D494" s="45">
        <v>847.2</v>
      </c>
      <c r="E494" s="45">
        <v>847.2</v>
      </c>
      <c r="I494" s="9"/>
    </row>
    <row r="495" spans="1:9" s="27" customFormat="1" ht="31.5">
      <c r="A495" s="152" t="s">
        <v>446</v>
      </c>
      <c r="B495" s="39" t="s">
        <v>60</v>
      </c>
      <c r="C495" s="39"/>
      <c r="D495" s="40">
        <f>D496</f>
        <v>12155.2</v>
      </c>
      <c r="E495" s="40">
        <f>E496</f>
        <v>12155.2</v>
      </c>
      <c r="I495" s="9"/>
    </row>
    <row r="496" spans="1:9" s="27" customFormat="1" ht="15.75">
      <c r="A496" s="156" t="s">
        <v>101</v>
      </c>
      <c r="B496" s="44" t="s">
        <v>59</v>
      </c>
      <c r="C496" s="44"/>
      <c r="D496" s="45">
        <f>D497</f>
        <v>12155.2</v>
      </c>
      <c r="E496" s="45">
        <f>E497</f>
        <v>12155.2</v>
      </c>
      <c r="I496" s="9"/>
    </row>
    <row r="497" spans="1:9" s="35" customFormat="1" ht="15.75">
      <c r="A497" s="156" t="s">
        <v>110</v>
      </c>
      <c r="B497" s="44" t="s">
        <v>59</v>
      </c>
      <c r="C497" s="44" t="s">
        <v>112</v>
      </c>
      <c r="D497" s="45">
        <f>SUM(D498)</f>
        <v>12155.2</v>
      </c>
      <c r="E497" s="45">
        <f>SUM(E498)</f>
        <v>12155.2</v>
      </c>
      <c r="I497" s="276"/>
    </row>
    <row r="498" spans="1:9" s="27" customFormat="1" ht="15.75">
      <c r="A498" s="156" t="s">
        <v>111</v>
      </c>
      <c r="B498" s="44" t="s">
        <v>59</v>
      </c>
      <c r="C498" s="44" t="s">
        <v>113</v>
      </c>
      <c r="D498" s="45">
        <v>12155.2</v>
      </c>
      <c r="E498" s="45">
        <v>12155.2</v>
      </c>
      <c r="I498" s="9"/>
    </row>
    <row r="499" spans="1:9" s="27" customFormat="1" ht="31.5">
      <c r="A499" s="249" t="s">
        <v>416</v>
      </c>
      <c r="B499" s="238" t="s">
        <v>321</v>
      </c>
      <c r="C499" s="238"/>
      <c r="D499" s="200">
        <f>D500+D503+D506</f>
        <v>5164.9</v>
      </c>
      <c r="E499" s="200">
        <f>E500+E503+E506</f>
        <v>5344.799999999999</v>
      </c>
      <c r="I499" s="9"/>
    </row>
    <row r="500" spans="1:9" s="27" customFormat="1" ht="31.5">
      <c r="A500" s="156" t="s">
        <v>93</v>
      </c>
      <c r="B500" s="44" t="s">
        <v>315</v>
      </c>
      <c r="C500" s="44"/>
      <c r="D500" s="45">
        <f>D501</f>
        <v>100</v>
      </c>
      <c r="E500" s="45">
        <f>E501</f>
        <v>100</v>
      </c>
      <c r="I500" s="9"/>
    </row>
    <row r="501" spans="1:9" s="27" customFormat="1" ht="15.75">
      <c r="A501" s="155" t="s">
        <v>225</v>
      </c>
      <c r="B501" s="44" t="s">
        <v>315</v>
      </c>
      <c r="C501" s="44" t="s">
        <v>188</v>
      </c>
      <c r="D501" s="45">
        <f>D502</f>
        <v>100</v>
      </c>
      <c r="E501" s="45">
        <f>E502</f>
        <v>100</v>
      </c>
      <c r="I501" s="9"/>
    </row>
    <row r="502" spans="1:9" s="27" customFormat="1" ht="31.5">
      <c r="A502" s="155" t="s">
        <v>189</v>
      </c>
      <c r="B502" s="44" t="s">
        <v>315</v>
      </c>
      <c r="C502" s="44" t="s">
        <v>187</v>
      </c>
      <c r="D502" s="45">
        <v>100</v>
      </c>
      <c r="E502" s="45">
        <v>100</v>
      </c>
      <c r="I502" s="9"/>
    </row>
    <row r="503" spans="1:9" s="27" customFormat="1" ht="31.5">
      <c r="A503" s="156" t="s">
        <v>322</v>
      </c>
      <c r="B503" s="44" t="s">
        <v>323</v>
      </c>
      <c r="C503" s="44"/>
      <c r="D503" s="45">
        <f>D504</f>
        <v>57.4</v>
      </c>
      <c r="E503" s="45">
        <f>E504</f>
        <v>57.4</v>
      </c>
      <c r="I503" s="9"/>
    </row>
    <row r="504" spans="1:9" s="27" customFormat="1" ht="15.75">
      <c r="A504" s="163" t="s">
        <v>89</v>
      </c>
      <c r="B504" s="44" t="s">
        <v>323</v>
      </c>
      <c r="C504" s="44" t="s">
        <v>85</v>
      </c>
      <c r="D504" s="45">
        <f>D505</f>
        <v>57.4</v>
      </c>
      <c r="E504" s="45">
        <f>E505</f>
        <v>57.4</v>
      </c>
      <c r="I504" s="9"/>
    </row>
    <row r="505" spans="1:9" s="27" customFormat="1" ht="15.75">
      <c r="A505" s="156" t="s">
        <v>84</v>
      </c>
      <c r="B505" s="44" t="s">
        <v>323</v>
      </c>
      <c r="C505" s="44" t="s">
        <v>86</v>
      </c>
      <c r="D505" s="45">
        <v>57.4</v>
      </c>
      <c r="E505" s="45">
        <v>57.4</v>
      </c>
      <c r="I505" s="9"/>
    </row>
    <row r="506" spans="1:9" s="33" customFormat="1" ht="31.5">
      <c r="A506" s="156" t="s">
        <v>120</v>
      </c>
      <c r="B506" s="44" t="s">
        <v>395</v>
      </c>
      <c r="C506" s="44"/>
      <c r="D506" s="45">
        <f>D507+D509</f>
        <v>5007.5</v>
      </c>
      <c r="E506" s="45">
        <f>E507+E509</f>
        <v>5187.4</v>
      </c>
      <c r="I506" s="275"/>
    </row>
    <row r="507" spans="1:9" s="33" customFormat="1" ht="47.25">
      <c r="A507" s="155" t="s">
        <v>115</v>
      </c>
      <c r="B507" s="44" t="s">
        <v>395</v>
      </c>
      <c r="C507" s="44" t="s">
        <v>198</v>
      </c>
      <c r="D507" s="45">
        <f>D508</f>
        <v>4622.5</v>
      </c>
      <c r="E507" s="45">
        <f>E508</f>
        <v>4802.4</v>
      </c>
      <c r="I507" s="275"/>
    </row>
    <row r="508" spans="1:9" s="33" customFormat="1" ht="15.75">
      <c r="A508" s="163" t="s">
        <v>193</v>
      </c>
      <c r="B508" s="44" t="s">
        <v>395</v>
      </c>
      <c r="C508" s="44" t="s">
        <v>194</v>
      </c>
      <c r="D508" s="45">
        <v>4622.5</v>
      </c>
      <c r="E508" s="45">
        <v>4802.4</v>
      </c>
      <c r="I508" s="275"/>
    </row>
    <row r="509" spans="1:9" s="33" customFormat="1" ht="15.75">
      <c r="A509" s="155" t="s">
        <v>225</v>
      </c>
      <c r="B509" s="44" t="s">
        <v>395</v>
      </c>
      <c r="C509" s="44" t="s">
        <v>188</v>
      </c>
      <c r="D509" s="45">
        <f>D510</f>
        <v>385</v>
      </c>
      <c r="E509" s="45">
        <f>E510</f>
        <v>385</v>
      </c>
      <c r="I509" s="275"/>
    </row>
    <row r="510" spans="1:9" s="33" customFormat="1" ht="31.5">
      <c r="A510" s="155" t="s">
        <v>189</v>
      </c>
      <c r="B510" s="44" t="s">
        <v>395</v>
      </c>
      <c r="C510" s="44" t="s">
        <v>187</v>
      </c>
      <c r="D510" s="45">
        <v>385</v>
      </c>
      <c r="E510" s="45">
        <v>385</v>
      </c>
      <c r="I510" s="275"/>
    </row>
    <row r="511" spans="1:9" s="33" customFormat="1" ht="31.5">
      <c r="A511" s="249" t="s">
        <v>509</v>
      </c>
      <c r="B511" s="238" t="s">
        <v>22</v>
      </c>
      <c r="C511" s="238"/>
      <c r="D511" s="200">
        <f>D512+D519</f>
        <v>112769.9</v>
      </c>
      <c r="E511" s="200">
        <f>E512+E519</f>
        <v>220</v>
      </c>
      <c r="I511" s="275"/>
    </row>
    <row r="512" spans="1:9" s="17" customFormat="1" ht="31.5">
      <c r="A512" s="161" t="s">
        <v>299</v>
      </c>
      <c r="B512" s="39" t="s">
        <v>277</v>
      </c>
      <c r="C512" s="39"/>
      <c r="D512" s="40">
        <f>D513+D516</f>
        <v>8092.5</v>
      </c>
      <c r="E512" s="40">
        <f>E513</f>
        <v>220</v>
      </c>
      <c r="I512" s="274"/>
    </row>
    <row r="513" spans="1:9" s="17" customFormat="1" ht="15.75">
      <c r="A513" s="156" t="s">
        <v>279</v>
      </c>
      <c r="B513" s="44" t="s">
        <v>278</v>
      </c>
      <c r="C513" s="44"/>
      <c r="D513" s="45">
        <f>D514</f>
        <v>220</v>
      </c>
      <c r="E513" s="45">
        <f>E514</f>
        <v>220</v>
      </c>
      <c r="I513" s="274"/>
    </row>
    <row r="514" spans="1:9" s="33" customFormat="1" ht="15.75">
      <c r="A514" s="163" t="s">
        <v>89</v>
      </c>
      <c r="B514" s="44" t="s">
        <v>278</v>
      </c>
      <c r="C514" s="44" t="s">
        <v>85</v>
      </c>
      <c r="D514" s="45">
        <f>D515</f>
        <v>220</v>
      </c>
      <c r="E514" s="45">
        <f>E515</f>
        <v>220</v>
      </c>
      <c r="I514" s="275"/>
    </row>
    <row r="515" spans="1:9" s="17" customFormat="1" ht="15.75">
      <c r="A515" s="156" t="s">
        <v>84</v>
      </c>
      <c r="B515" s="44" t="s">
        <v>278</v>
      </c>
      <c r="C515" s="44" t="s">
        <v>86</v>
      </c>
      <c r="D515" s="45">
        <v>220</v>
      </c>
      <c r="E515" s="45">
        <v>220</v>
      </c>
      <c r="I515" s="274"/>
    </row>
    <row r="516" spans="1:9" s="17" customFormat="1" ht="47.25">
      <c r="A516" s="156" t="s">
        <v>595</v>
      </c>
      <c r="B516" s="44" t="s">
        <v>594</v>
      </c>
      <c r="C516" s="44"/>
      <c r="D516" s="45">
        <f>D517</f>
        <v>7872.5</v>
      </c>
      <c r="E516" s="45">
        <f>E517</f>
        <v>0</v>
      </c>
      <c r="I516" s="274"/>
    </row>
    <row r="517" spans="1:9" s="33" customFormat="1" ht="15.75">
      <c r="A517" s="163" t="s">
        <v>226</v>
      </c>
      <c r="B517" s="44" t="s">
        <v>594</v>
      </c>
      <c r="C517" s="44" t="s">
        <v>199</v>
      </c>
      <c r="D517" s="45">
        <f>D518</f>
        <v>7872.5</v>
      </c>
      <c r="E517" s="45">
        <f>E518</f>
        <v>0</v>
      </c>
      <c r="I517" s="275"/>
    </row>
    <row r="518" spans="1:9" s="17" customFormat="1" ht="15.75">
      <c r="A518" s="175" t="s">
        <v>179</v>
      </c>
      <c r="B518" s="44" t="s">
        <v>594</v>
      </c>
      <c r="C518" s="44" t="s">
        <v>200</v>
      </c>
      <c r="D518" s="45">
        <f>7864.6+7.9</f>
        <v>7872.5</v>
      </c>
      <c r="E518" s="45">
        <v>0</v>
      </c>
      <c r="I518" s="274"/>
    </row>
    <row r="519" spans="1:9" s="17" customFormat="1" ht="15.75">
      <c r="A519" s="161" t="s">
        <v>500</v>
      </c>
      <c r="B519" s="39" t="s">
        <v>485</v>
      </c>
      <c r="C519" s="39"/>
      <c r="D519" s="40">
        <f aca="true" t="shared" si="3" ref="D519:E521">D520</f>
        <v>104677.4</v>
      </c>
      <c r="E519" s="40">
        <f t="shared" si="3"/>
        <v>0</v>
      </c>
      <c r="I519" s="274"/>
    </row>
    <row r="520" spans="1:9" s="17" customFormat="1" ht="15.75">
      <c r="A520" s="156" t="s">
        <v>593</v>
      </c>
      <c r="B520" s="44" t="s">
        <v>592</v>
      </c>
      <c r="C520" s="44"/>
      <c r="D520" s="45">
        <f t="shared" si="3"/>
        <v>104677.4</v>
      </c>
      <c r="E520" s="45">
        <f t="shared" si="3"/>
        <v>0</v>
      </c>
      <c r="I520" s="274"/>
    </row>
    <row r="521" spans="1:9" s="27" customFormat="1" ht="15.75">
      <c r="A521" s="163" t="s">
        <v>226</v>
      </c>
      <c r="B521" s="44" t="s">
        <v>592</v>
      </c>
      <c r="C521" s="44" t="s">
        <v>199</v>
      </c>
      <c r="D521" s="45">
        <f t="shared" si="3"/>
        <v>104677.4</v>
      </c>
      <c r="E521" s="45">
        <f t="shared" si="3"/>
        <v>0</v>
      </c>
      <c r="I521" s="9"/>
    </row>
    <row r="522" spans="1:9" s="27" customFormat="1" ht="15.75">
      <c r="A522" s="175" t="s">
        <v>179</v>
      </c>
      <c r="B522" s="44" t="s">
        <v>592</v>
      </c>
      <c r="C522" s="44" t="s">
        <v>200</v>
      </c>
      <c r="D522" s="45">
        <v>104677.4</v>
      </c>
      <c r="E522" s="45">
        <v>0</v>
      </c>
      <c r="I522" s="9"/>
    </row>
    <row r="523" spans="1:9" s="27" customFormat="1" ht="31.5">
      <c r="A523" s="252" t="s">
        <v>421</v>
      </c>
      <c r="B523" s="238" t="s">
        <v>235</v>
      </c>
      <c r="C523" s="258"/>
      <c r="D523" s="257">
        <f>D524+D531</f>
        <v>4333.5</v>
      </c>
      <c r="E523" s="257">
        <f>E524+E531</f>
        <v>4457.566</v>
      </c>
      <c r="F523" s="34">
        <f>E523-E530</f>
        <v>1232.5</v>
      </c>
      <c r="I523" s="9"/>
    </row>
    <row r="524" spans="1:9" s="27" customFormat="1" ht="15.75">
      <c r="A524" s="224" t="s">
        <v>201</v>
      </c>
      <c r="B524" s="39" t="s">
        <v>236</v>
      </c>
      <c r="C524" s="206"/>
      <c r="D524" s="40">
        <f>D525+D528</f>
        <v>3283.5</v>
      </c>
      <c r="E524" s="40">
        <f>E525+E528</f>
        <v>3407.566</v>
      </c>
      <c r="I524" s="9"/>
    </row>
    <row r="525" spans="1:9" s="27" customFormat="1" ht="15.75">
      <c r="A525" s="175" t="s">
        <v>106</v>
      </c>
      <c r="B525" s="44" t="s">
        <v>237</v>
      </c>
      <c r="C525" s="44"/>
      <c r="D525" s="45">
        <f>D526</f>
        <v>182.5</v>
      </c>
      <c r="E525" s="45">
        <f>E526</f>
        <v>182.5</v>
      </c>
      <c r="I525" s="9"/>
    </row>
    <row r="526" spans="1:9" s="27" customFormat="1" ht="31.5">
      <c r="A526" s="175" t="s">
        <v>190</v>
      </c>
      <c r="B526" s="44" t="s">
        <v>237</v>
      </c>
      <c r="C526" s="44" t="s">
        <v>178</v>
      </c>
      <c r="D526" s="45">
        <f>D527</f>
        <v>182.5</v>
      </c>
      <c r="E526" s="45">
        <f>E527</f>
        <v>182.5</v>
      </c>
      <c r="I526" s="9"/>
    </row>
    <row r="527" spans="1:9" s="27" customFormat="1" ht="15.75">
      <c r="A527" s="175" t="s">
        <v>191</v>
      </c>
      <c r="B527" s="44" t="s">
        <v>237</v>
      </c>
      <c r="C527" s="44" t="s">
        <v>192</v>
      </c>
      <c r="D527" s="45">
        <v>182.5</v>
      </c>
      <c r="E527" s="45">
        <v>182.5</v>
      </c>
      <c r="I527" s="9"/>
    </row>
    <row r="528" spans="1:9" s="27" customFormat="1" ht="47.25">
      <c r="A528" s="175" t="s">
        <v>424</v>
      </c>
      <c r="B528" s="44" t="s">
        <v>241</v>
      </c>
      <c r="C528" s="44"/>
      <c r="D528" s="45">
        <f>D529</f>
        <v>3101</v>
      </c>
      <c r="E528" s="45">
        <f>E529</f>
        <v>3225.066</v>
      </c>
      <c r="I528" s="9"/>
    </row>
    <row r="529" spans="1:9" s="27" customFormat="1" ht="31.5">
      <c r="A529" s="175" t="s">
        <v>190</v>
      </c>
      <c r="B529" s="44" t="s">
        <v>241</v>
      </c>
      <c r="C529" s="44" t="s">
        <v>178</v>
      </c>
      <c r="D529" s="45">
        <f>D530</f>
        <v>3101</v>
      </c>
      <c r="E529" s="45">
        <f>E530</f>
        <v>3225.066</v>
      </c>
      <c r="I529" s="9"/>
    </row>
    <row r="530" spans="1:9" s="27" customFormat="1" ht="15.75">
      <c r="A530" s="175" t="s">
        <v>191</v>
      </c>
      <c r="B530" s="44" t="s">
        <v>241</v>
      </c>
      <c r="C530" s="44" t="s">
        <v>192</v>
      </c>
      <c r="D530" s="45">
        <v>3101</v>
      </c>
      <c r="E530" s="45">
        <v>3225.066</v>
      </c>
      <c r="I530" s="9"/>
    </row>
    <row r="531" spans="1:9" s="27" customFormat="1" ht="31.5">
      <c r="A531" s="224" t="s">
        <v>503</v>
      </c>
      <c r="B531" s="39" t="s">
        <v>238</v>
      </c>
      <c r="C531" s="206"/>
      <c r="D531" s="40">
        <f>D532+D535+D538</f>
        <v>1050</v>
      </c>
      <c r="E531" s="40">
        <f>E532+E535+E538</f>
        <v>1050</v>
      </c>
      <c r="I531" s="9"/>
    </row>
    <row r="532" spans="1:9" s="27" customFormat="1" ht="15.75">
      <c r="A532" s="175" t="s">
        <v>265</v>
      </c>
      <c r="B532" s="44" t="s">
        <v>281</v>
      </c>
      <c r="C532" s="44"/>
      <c r="D532" s="45">
        <f>D533</f>
        <v>500</v>
      </c>
      <c r="E532" s="45">
        <f>E533</f>
        <v>500</v>
      </c>
      <c r="I532" s="9"/>
    </row>
    <row r="533" spans="1:9" s="27" customFormat="1" ht="31.5">
      <c r="A533" s="175" t="s">
        <v>190</v>
      </c>
      <c r="B533" s="44" t="s">
        <v>281</v>
      </c>
      <c r="C533" s="44" t="s">
        <v>178</v>
      </c>
      <c r="D533" s="45">
        <f>D534</f>
        <v>500</v>
      </c>
      <c r="E533" s="45">
        <f>E534</f>
        <v>500</v>
      </c>
      <c r="I533" s="9"/>
    </row>
    <row r="534" spans="1:9" s="27" customFormat="1" ht="15.75">
      <c r="A534" s="175" t="s">
        <v>197</v>
      </c>
      <c r="B534" s="44" t="s">
        <v>281</v>
      </c>
      <c r="C534" s="44" t="s">
        <v>196</v>
      </c>
      <c r="D534" s="45">
        <v>500</v>
      </c>
      <c r="E534" s="45">
        <v>500</v>
      </c>
      <c r="I534" s="9"/>
    </row>
    <row r="535" spans="1:9" s="27" customFormat="1" ht="15.75">
      <c r="A535" s="175" t="s">
        <v>267</v>
      </c>
      <c r="B535" s="44" t="s">
        <v>280</v>
      </c>
      <c r="C535" s="44"/>
      <c r="D535" s="45">
        <f>D536</f>
        <v>370</v>
      </c>
      <c r="E535" s="45">
        <f>E536</f>
        <v>370</v>
      </c>
      <c r="I535" s="9"/>
    </row>
    <row r="536" spans="1:9" s="27" customFormat="1" ht="31.5">
      <c r="A536" s="175" t="s">
        <v>190</v>
      </c>
      <c r="B536" s="44" t="s">
        <v>280</v>
      </c>
      <c r="C536" s="44" t="s">
        <v>178</v>
      </c>
      <c r="D536" s="45">
        <f>D537</f>
        <v>370</v>
      </c>
      <c r="E536" s="45">
        <f>E537</f>
        <v>370</v>
      </c>
      <c r="I536" s="9"/>
    </row>
    <row r="537" spans="1:9" s="27" customFormat="1" ht="15.75">
      <c r="A537" s="175" t="s">
        <v>197</v>
      </c>
      <c r="B537" s="44" t="s">
        <v>280</v>
      </c>
      <c r="C537" s="44" t="s">
        <v>196</v>
      </c>
      <c r="D537" s="45">
        <f>450-80</f>
        <v>370</v>
      </c>
      <c r="E537" s="45">
        <f>450-80</f>
        <v>370</v>
      </c>
      <c r="I537" s="9"/>
    </row>
    <row r="538" spans="1:9" s="27" customFormat="1" ht="31.5">
      <c r="A538" s="175" t="s">
        <v>268</v>
      </c>
      <c r="B538" s="44" t="s">
        <v>332</v>
      </c>
      <c r="C538" s="44"/>
      <c r="D538" s="45">
        <f>D539</f>
        <v>180</v>
      </c>
      <c r="E538" s="45">
        <f>E539</f>
        <v>180</v>
      </c>
      <c r="I538" s="9"/>
    </row>
    <row r="539" spans="1:9" s="27" customFormat="1" ht="31.5">
      <c r="A539" s="175" t="s">
        <v>190</v>
      </c>
      <c r="B539" s="44" t="s">
        <v>332</v>
      </c>
      <c r="C539" s="44" t="s">
        <v>178</v>
      </c>
      <c r="D539" s="45">
        <f>D540</f>
        <v>180</v>
      </c>
      <c r="E539" s="45">
        <f>E540</f>
        <v>180</v>
      </c>
      <c r="I539" s="9"/>
    </row>
    <row r="540" spans="1:9" s="27" customFormat="1" ht="15.75">
      <c r="A540" s="175" t="s">
        <v>197</v>
      </c>
      <c r="B540" s="44" t="s">
        <v>332</v>
      </c>
      <c r="C540" s="44" t="s">
        <v>196</v>
      </c>
      <c r="D540" s="45">
        <f>100+80</f>
        <v>180</v>
      </c>
      <c r="E540" s="45">
        <f>100+80</f>
        <v>180</v>
      </c>
      <c r="I540" s="9"/>
    </row>
    <row r="541" spans="1:9" s="27" customFormat="1" ht="31.5">
      <c r="A541" s="237" t="s">
        <v>419</v>
      </c>
      <c r="B541" s="259" t="s">
        <v>41</v>
      </c>
      <c r="C541" s="253"/>
      <c r="D541" s="200">
        <f>D549+D554+D567+D572+D577+D580+D564+D542+D559</f>
        <v>79893.8</v>
      </c>
      <c r="E541" s="200">
        <f>E549+E554+E567+E572+E577+E580+E564+E542+E559</f>
        <v>82577.12800000001</v>
      </c>
      <c r="I541" s="9"/>
    </row>
    <row r="542" spans="1:9" s="27" customFormat="1" ht="15.75">
      <c r="A542" s="153" t="s">
        <v>105</v>
      </c>
      <c r="B542" s="229" t="s">
        <v>252</v>
      </c>
      <c r="C542" s="44"/>
      <c r="D542" s="45">
        <f>D543+D545+D547</f>
        <v>23148.9</v>
      </c>
      <c r="E542" s="45">
        <f>E543+E545+E547</f>
        <v>23741.2</v>
      </c>
      <c r="I542" s="9"/>
    </row>
    <row r="543" spans="1:9" s="27" customFormat="1" ht="47.25">
      <c r="A543" s="155" t="s">
        <v>115</v>
      </c>
      <c r="B543" s="229" t="s">
        <v>252</v>
      </c>
      <c r="C543" s="44" t="s">
        <v>198</v>
      </c>
      <c r="D543" s="45">
        <f>D544</f>
        <v>8154.5</v>
      </c>
      <c r="E543" s="45">
        <f>E544</f>
        <v>8464.1</v>
      </c>
      <c r="I543" s="9"/>
    </row>
    <row r="544" spans="1:9" s="27" customFormat="1" ht="15.75">
      <c r="A544" s="155" t="s">
        <v>254</v>
      </c>
      <c r="B544" s="229" t="s">
        <v>252</v>
      </c>
      <c r="C544" s="44" t="s">
        <v>253</v>
      </c>
      <c r="D544" s="45">
        <v>8154.5</v>
      </c>
      <c r="E544" s="45">
        <v>8464.1</v>
      </c>
      <c r="I544" s="9"/>
    </row>
    <row r="545" spans="1:9" s="27" customFormat="1" ht="15.75">
      <c r="A545" s="155" t="s">
        <v>225</v>
      </c>
      <c r="B545" s="229" t="s">
        <v>252</v>
      </c>
      <c r="C545" s="44" t="s">
        <v>188</v>
      </c>
      <c r="D545" s="45">
        <f>D546</f>
        <v>14743.4</v>
      </c>
      <c r="E545" s="45">
        <f>E546</f>
        <v>15026.1</v>
      </c>
      <c r="I545" s="9"/>
    </row>
    <row r="546" spans="1:9" s="27" customFormat="1" ht="31.5">
      <c r="A546" s="155" t="s">
        <v>189</v>
      </c>
      <c r="B546" s="229" t="s">
        <v>252</v>
      </c>
      <c r="C546" s="44" t="s">
        <v>187</v>
      </c>
      <c r="D546" s="45">
        <v>14743.4</v>
      </c>
      <c r="E546" s="45">
        <v>15026.1</v>
      </c>
      <c r="I546" s="9"/>
    </row>
    <row r="547" spans="1:9" s="27" customFormat="1" ht="15.75">
      <c r="A547" s="163" t="s">
        <v>90</v>
      </c>
      <c r="B547" s="229" t="s">
        <v>252</v>
      </c>
      <c r="C547" s="44" t="s">
        <v>87</v>
      </c>
      <c r="D547" s="45">
        <f>D548</f>
        <v>251</v>
      </c>
      <c r="E547" s="45">
        <f>E548</f>
        <v>251</v>
      </c>
      <c r="I547" s="9"/>
    </row>
    <row r="548" spans="1:9" s="27" customFormat="1" ht="15.75">
      <c r="A548" s="163" t="s">
        <v>208</v>
      </c>
      <c r="B548" s="229" t="s">
        <v>252</v>
      </c>
      <c r="C548" s="44" t="s">
        <v>209</v>
      </c>
      <c r="D548" s="45">
        <v>251</v>
      </c>
      <c r="E548" s="45">
        <v>251</v>
      </c>
      <c r="I548" s="9"/>
    </row>
    <row r="549" spans="1:9" s="27" customFormat="1" ht="15.75">
      <c r="A549" s="153" t="s">
        <v>114</v>
      </c>
      <c r="B549" s="229" t="s">
        <v>42</v>
      </c>
      <c r="C549" s="44"/>
      <c r="D549" s="45">
        <f>D550+D552</f>
        <v>50902.3</v>
      </c>
      <c r="E549" s="45">
        <f>E550+E552</f>
        <v>52860.200000000004</v>
      </c>
      <c r="I549" s="9"/>
    </row>
    <row r="550" spans="1:9" s="27" customFormat="1" ht="47.25">
      <c r="A550" s="155" t="s">
        <v>115</v>
      </c>
      <c r="B550" s="229" t="s">
        <v>42</v>
      </c>
      <c r="C550" s="44" t="s">
        <v>198</v>
      </c>
      <c r="D550" s="45">
        <f>D551</f>
        <v>50145</v>
      </c>
      <c r="E550" s="45">
        <f>E551</f>
        <v>52102.9</v>
      </c>
      <c r="I550" s="9"/>
    </row>
    <row r="551" spans="1:9" s="27" customFormat="1" ht="15.75">
      <c r="A551" s="163" t="s">
        <v>193</v>
      </c>
      <c r="B551" s="229" t="s">
        <v>42</v>
      </c>
      <c r="C551" s="44" t="s">
        <v>194</v>
      </c>
      <c r="D551" s="45">
        <f>46432.5+3712.5</f>
        <v>50145</v>
      </c>
      <c r="E551" s="45">
        <f>48242+3860.9</f>
        <v>52102.9</v>
      </c>
      <c r="I551" s="9"/>
    </row>
    <row r="552" spans="1:9" s="27" customFormat="1" ht="15.75">
      <c r="A552" s="155" t="s">
        <v>225</v>
      </c>
      <c r="B552" s="229" t="s">
        <v>42</v>
      </c>
      <c r="C552" s="44" t="s">
        <v>188</v>
      </c>
      <c r="D552" s="45">
        <f>D553</f>
        <v>757.3</v>
      </c>
      <c r="E552" s="45">
        <f>E553</f>
        <v>757.3</v>
      </c>
      <c r="I552" s="9"/>
    </row>
    <row r="553" spans="1:9" s="27" customFormat="1" ht="31.5">
      <c r="A553" s="155" t="s">
        <v>189</v>
      </c>
      <c r="B553" s="229" t="s">
        <v>42</v>
      </c>
      <c r="C553" s="44" t="s">
        <v>187</v>
      </c>
      <c r="D553" s="45">
        <v>757.3</v>
      </c>
      <c r="E553" s="45">
        <v>757.3</v>
      </c>
      <c r="I553" s="9"/>
    </row>
    <row r="554" spans="1:9" s="27" customFormat="1" ht="31.5">
      <c r="A554" s="156" t="s">
        <v>91</v>
      </c>
      <c r="B554" s="44" t="s">
        <v>53</v>
      </c>
      <c r="C554" s="44"/>
      <c r="D554" s="45">
        <f>SUM(D555,D557)</f>
        <v>2015</v>
      </c>
      <c r="E554" s="45">
        <f>SUM(E555,E557)</f>
        <v>2015</v>
      </c>
      <c r="I554" s="9"/>
    </row>
    <row r="555" spans="1:9" s="27" customFormat="1" ht="15.75">
      <c r="A555" s="155" t="s">
        <v>225</v>
      </c>
      <c r="B555" s="44" t="s">
        <v>53</v>
      </c>
      <c r="C555" s="44" t="s">
        <v>188</v>
      </c>
      <c r="D555" s="45">
        <f>D556</f>
        <v>1980</v>
      </c>
      <c r="E555" s="45">
        <f>E556</f>
        <v>1980</v>
      </c>
      <c r="I555" s="9"/>
    </row>
    <row r="556" spans="1:9" s="27" customFormat="1" ht="31.5">
      <c r="A556" s="155" t="s">
        <v>189</v>
      </c>
      <c r="B556" s="44" t="s">
        <v>53</v>
      </c>
      <c r="C556" s="44" t="s">
        <v>187</v>
      </c>
      <c r="D556" s="45">
        <v>1980</v>
      </c>
      <c r="E556" s="45">
        <v>1980</v>
      </c>
      <c r="I556" s="9"/>
    </row>
    <row r="557" spans="1:9" s="27" customFormat="1" ht="15.75">
      <c r="A557" s="163" t="s">
        <v>90</v>
      </c>
      <c r="B557" s="44" t="s">
        <v>53</v>
      </c>
      <c r="C557" s="44" t="s">
        <v>87</v>
      </c>
      <c r="D557" s="45">
        <f>D558</f>
        <v>35</v>
      </c>
      <c r="E557" s="45">
        <f>E558</f>
        <v>35</v>
      </c>
      <c r="I557" s="9"/>
    </row>
    <row r="558" spans="1:9" s="27" customFormat="1" ht="15.75">
      <c r="A558" s="163" t="s">
        <v>208</v>
      </c>
      <c r="B558" s="44" t="s">
        <v>53</v>
      </c>
      <c r="C558" s="44" t="s">
        <v>209</v>
      </c>
      <c r="D558" s="45">
        <v>35</v>
      </c>
      <c r="E558" s="45">
        <v>35</v>
      </c>
      <c r="I558" s="9"/>
    </row>
    <row r="559" spans="1:9" s="27" customFormat="1" ht="31.5">
      <c r="A559" s="163" t="s">
        <v>99</v>
      </c>
      <c r="B559" s="43" t="s">
        <v>427</v>
      </c>
      <c r="C559" s="44"/>
      <c r="D559" s="45">
        <f>D560+D562</f>
        <v>527.6999999999999</v>
      </c>
      <c r="E559" s="45">
        <f>E560+E562</f>
        <v>546.6</v>
      </c>
      <c r="I559" s="9"/>
    </row>
    <row r="560" spans="1:9" s="27" customFormat="1" ht="47.25">
      <c r="A560" s="155" t="s">
        <v>115</v>
      </c>
      <c r="B560" s="43" t="s">
        <v>427</v>
      </c>
      <c r="C560" s="44" t="s">
        <v>198</v>
      </c>
      <c r="D560" s="45">
        <f>D561</f>
        <v>501.4</v>
      </c>
      <c r="E560" s="45">
        <f>E561</f>
        <v>501.4</v>
      </c>
      <c r="I560" s="9"/>
    </row>
    <row r="561" spans="1:9" s="27" customFormat="1" ht="15.75">
      <c r="A561" s="163" t="s">
        <v>193</v>
      </c>
      <c r="B561" s="43" t="s">
        <v>427</v>
      </c>
      <c r="C561" s="44" t="s">
        <v>194</v>
      </c>
      <c r="D561" s="45">
        <v>501.4</v>
      </c>
      <c r="E561" s="45">
        <v>501.4</v>
      </c>
      <c r="I561" s="9"/>
    </row>
    <row r="562" spans="1:9" s="27" customFormat="1" ht="15.75">
      <c r="A562" s="155" t="s">
        <v>225</v>
      </c>
      <c r="B562" s="43" t="s">
        <v>427</v>
      </c>
      <c r="C562" s="44" t="s">
        <v>188</v>
      </c>
      <c r="D562" s="45">
        <f>D563</f>
        <v>26.3</v>
      </c>
      <c r="E562" s="45">
        <f>E563</f>
        <v>45.2</v>
      </c>
      <c r="I562" s="9"/>
    </row>
    <row r="563" spans="1:9" s="27" customFormat="1" ht="31.5">
      <c r="A563" s="155" t="s">
        <v>189</v>
      </c>
      <c r="B563" s="43" t="s">
        <v>427</v>
      </c>
      <c r="C563" s="44" t="s">
        <v>187</v>
      </c>
      <c r="D563" s="45">
        <v>26.3</v>
      </c>
      <c r="E563" s="45">
        <v>45.2</v>
      </c>
      <c r="I563" s="9"/>
    </row>
    <row r="564" spans="1:9" s="27" customFormat="1" ht="31.5">
      <c r="A564" s="159" t="s">
        <v>246</v>
      </c>
      <c r="B564" s="229" t="s">
        <v>247</v>
      </c>
      <c r="C564" s="44"/>
      <c r="D564" s="45">
        <f>D565</f>
        <v>1.4</v>
      </c>
      <c r="E564" s="45">
        <f>E565</f>
        <v>1.2</v>
      </c>
      <c r="I564" s="9"/>
    </row>
    <row r="565" spans="1:9" s="27" customFormat="1" ht="15.75">
      <c r="A565" s="155" t="s">
        <v>225</v>
      </c>
      <c r="B565" s="229" t="s">
        <v>247</v>
      </c>
      <c r="C565" s="44" t="s">
        <v>188</v>
      </c>
      <c r="D565" s="45">
        <f>D566</f>
        <v>1.4</v>
      </c>
      <c r="E565" s="45">
        <f>E566</f>
        <v>1.2</v>
      </c>
      <c r="I565" s="9"/>
    </row>
    <row r="566" spans="1:9" s="27" customFormat="1" ht="31.5">
      <c r="A566" s="155" t="s">
        <v>189</v>
      </c>
      <c r="B566" s="229" t="s">
        <v>247</v>
      </c>
      <c r="C566" s="44" t="s">
        <v>187</v>
      </c>
      <c r="D566" s="45">
        <v>1.4</v>
      </c>
      <c r="E566" s="45">
        <v>1.2</v>
      </c>
      <c r="I566" s="9"/>
    </row>
    <row r="567" spans="1:9" s="27" customFormat="1" ht="31.5">
      <c r="A567" s="158" t="s">
        <v>118</v>
      </c>
      <c r="B567" s="229" t="s">
        <v>259</v>
      </c>
      <c r="C567" s="44"/>
      <c r="D567" s="45">
        <f>D568+D570</f>
        <v>1820.9</v>
      </c>
      <c r="E567" s="45">
        <f>E568+E570</f>
        <v>1886.25</v>
      </c>
      <c r="I567" s="9"/>
    </row>
    <row r="568" spans="1:9" s="27" customFormat="1" ht="47.25">
      <c r="A568" s="155" t="s">
        <v>115</v>
      </c>
      <c r="B568" s="229" t="s">
        <v>259</v>
      </c>
      <c r="C568" s="44" t="s">
        <v>198</v>
      </c>
      <c r="D568" s="45">
        <f>D569</f>
        <v>1680.9</v>
      </c>
      <c r="E568" s="45">
        <f>E569</f>
        <v>1746.25</v>
      </c>
      <c r="I568" s="9"/>
    </row>
    <row r="569" spans="1:9" s="27" customFormat="1" ht="15.75">
      <c r="A569" s="163" t="s">
        <v>193</v>
      </c>
      <c r="B569" s="229" t="s">
        <v>259</v>
      </c>
      <c r="C569" s="44" t="s">
        <v>194</v>
      </c>
      <c r="D569" s="45">
        <v>1680.9</v>
      </c>
      <c r="E569" s="45">
        <v>1746.25</v>
      </c>
      <c r="I569" s="9"/>
    </row>
    <row r="570" spans="1:9" s="27" customFormat="1" ht="15.75">
      <c r="A570" s="155" t="s">
        <v>225</v>
      </c>
      <c r="B570" s="229" t="s">
        <v>259</v>
      </c>
      <c r="C570" s="44" t="s">
        <v>188</v>
      </c>
      <c r="D570" s="45">
        <f>D571</f>
        <v>140</v>
      </c>
      <c r="E570" s="45">
        <f>E571</f>
        <v>140</v>
      </c>
      <c r="I570" s="9"/>
    </row>
    <row r="571" spans="1:9" s="27" customFormat="1" ht="31.5">
      <c r="A571" s="155" t="s">
        <v>189</v>
      </c>
      <c r="B571" s="229" t="s">
        <v>259</v>
      </c>
      <c r="C571" s="44" t="s">
        <v>187</v>
      </c>
      <c r="D571" s="45">
        <v>140</v>
      </c>
      <c r="E571" s="45">
        <v>140</v>
      </c>
      <c r="I571" s="9"/>
    </row>
    <row r="572" spans="1:9" s="27" customFormat="1" ht="31.5">
      <c r="A572" s="156" t="s">
        <v>98</v>
      </c>
      <c r="B572" s="134" t="s">
        <v>309</v>
      </c>
      <c r="C572" s="44"/>
      <c r="D572" s="45">
        <f>D575+D573</f>
        <v>1015.45</v>
      </c>
      <c r="E572" s="45">
        <f>E575+E573</f>
        <v>1048.2</v>
      </c>
      <c r="I572" s="9"/>
    </row>
    <row r="573" spans="1:9" s="27" customFormat="1" ht="47.25">
      <c r="A573" s="155" t="s">
        <v>115</v>
      </c>
      <c r="B573" s="134" t="s">
        <v>309</v>
      </c>
      <c r="C573" s="44" t="s">
        <v>198</v>
      </c>
      <c r="D573" s="45">
        <f>D574</f>
        <v>840.45</v>
      </c>
      <c r="E573" s="45">
        <f>E574</f>
        <v>873.2</v>
      </c>
      <c r="I573" s="9"/>
    </row>
    <row r="574" spans="1:9" s="27" customFormat="1" ht="15.75">
      <c r="A574" s="163" t="s">
        <v>193</v>
      </c>
      <c r="B574" s="134" t="s">
        <v>309</v>
      </c>
      <c r="C574" s="44" t="s">
        <v>194</v>
      </c>
      <c r="D574" s="45">
        <v>840.45</v>
      </c>
      <c r="E574" s="45">
        <v>873.2</v>
      </c>
      <c r="I574" s="9"/>
    </row>
    <row r="575" spans="1:9" s="27" customFormat="1" ht="15.75">
      <c r="A575" s="155" t="s">
        <v>225</v>
      </c>
      <c r="B575" s="134" t="s">
        <v>309</v>
      </c>
      <c r="C575" s="44" t="s">
        <v>188</v>
      </c>
      <c r="D575" s="45">
        <f>D576</f>
        <v>175</v>
      </c>
      <c r="E575" s="45">
        <f>E576</f>
        <v>175</v>
      </c>
      <c r="I575" s="9"/>
    </row>
    <row r="576" spans="1:9" s="27" customFormat="1" ht="31.5">
      <c r="A576" s="155" t="s">
        <v>189</v>
      </c>
      <c r="B576" s="134" t="s">
        <v>309</v>
      </c>
      <c r="C576" s="44" t="s">
        <v>187</v>
      </c>
      <c r="D576" s="45">
        <v>175</v>
      </c>
      <c r="E576" s="45">
        <v>175</v>
      </c>
      <c r="I576" s="9"/>
    </row>
    <row r="577" spans="1:9" s="27" customFormat="1" ht="47.25">
      <c r="A577" s="155" t="s">
        <v>119</v>
      </c>
      <c r="B577" s="134" t="s">
        <v>46</v>
      </c>
      <c r="C577" s="44"/>
      <c r="D577" s="45">
        <f>D578</f>
        <v>7</v>
      </c>
      <c r="E577" s="45">
        <f>E578</f>
        <v>7</v>
      </c>
      <c r="I577" s="9"/>
    </row>
    <row r="578" spans="1:9" s="27" customFormat="1" ht="15.75">
      <c r="A578" s="155" t="s">
        <v>225</v>
      </c>
      <c r="B578" s="134" t="s">
        <v>46</v>
      </c>
      <c r="C578" s="44" t="s">
        <v>188</v>
      </c>
      <c r="D578" s="45">
        <f>D579</f>
        <v>7</v>
      </c>
      <c r="E578" s="45">
        <f>E579</f>
        <v>7</v>
      </c>
      <c r="I578" s="9"/>
    </row>
    <row r="579" spans="1:9" s="27" customFormat="1" ht="31.5">
      <c r="A579" s="155" t="s">
        <v>189</v>
      </c>
      <c r="B579" s="134" t="s">
        <v>46</v>
      </c>
      <c r="C579" s="44" t="s">
        <v>187</v>
      </c>
      <c r="D579" s="45">
        <v>7</v>
      </c>
      <c r="E579" s="45">
        <v>7</v>
      </c>
      <c r="I579" s="9"/>
    </row>
    <row r="580" spans="1:9" s="27" customFormat="1" ht="15.75">
      <c r="A580" s="158" t="s">
        <v>117</v>
      </c>
      <c r="B580" s="229" t="s">
        <v>47</v>
      </c>
      <c r="C580" s="44"/>
      <c r="D580" s="45">
        <f>D581+D583</f>
        <v>455.15</v>
      </c>
      <c r="E580" s="45">
        <f>E581+E583</f>
        <v>471.478</v>
      </c>
      <c r="I580" s="9"/>
    </row>
    <row r="581" spans="1:9" s="27" customFormat="1" ht="47.25">
      <c r="A581" s="155" t="s">
        <v>115</v>
      </c>
      <c r="B581" s="229" t="s">
        <v>47</v>
      </c>
      <c r="C581" s="44" t="s">
        <v>198</v>
      </c>
      <c r="D581" s="45">
        <f>D582</f>
        <v>420.15</v>
      </c>
      <c r="E581" s="45">
        <f>E582</f>
        <v>436.478</v>
      </c>
      <c r="I581" s="9"/>
    </row>
    <row r="582" spans="1:9" s="27" customFormat="1" ht="15.75">
      <c r="A582" s="163" t="s">
        <v>193</v>
      </c>
      <c r="B582" s="229" t="s">
        <v>47</v>
      </c>
      <c r="C582" s="44" t="s">
        <v>194</v>
      </c>
      <c r="D582" s="45">
        <v>420.15</v>
      </c>
      <c r="E582" s="45">
        <v>436.478</v>
      </c>
      <c r="I582" s="9"/>
    </row>
    <row r="583" spans="1:9" s="27" customFormat="1" ht="15.75">
      <c r="A583" s="155" t="s">
        <v>225</v>
      </c>
      <c r="B583" s="229" t="s">
        <v>47</v>
      </c>
      <c r="C583" s="44" t="s">
        <v>188</v>
      </c>
      <c r="D583" s="45">
        <f>D584</f>
        <v>35</v>
      </c>
      <c r="E583" s="45">
        <f>E584</f>
        <v>35</v>
      </c>
      <c r="I583" s="9"/>
    </row>
    <row r="584" spans="1:9" s="27" customFormat="1" ht="31.5">
      <c r="A584" s="155" t="s">
        <v>189</v>
      </c>
      <c r="B584" s="229" t="s">
        <v>47</v>
      </c>
      <c r="C584" s="44" t="s">
        <v>187</v>
      </c>
      <c r="D584" s="45">
        <v>35</v>
      </c>
      <c r="E584" s="45">
        <v>35</v>
      </c>
      <c r="I584" s="9"/>
    </row>
    <row r="585" spans="1:9" s="27" customFormat="1" ht="47.25">
      <c r="A585" s="237" t="s">
        <v>436</v>
      </c>
      <c r="B585" s="259" t="s">
        <v>260</v>
      </c>
      <c r="C585" s="238"/>
      <c r="D585" s="200">
        <f>D586</f>
        <v>18444</v>
      </c>
      <c r="E585" s="200">
        <f>E586</f>
        <v>19141.5</v>
      </c>
      <c r="I585" s="9"/>
    </row>
    <row r="586" spans="1:9" s="27" customFormat="1" ht="15.75">
      <c r="A586" s="153" t="s">
        <v>114</v>
      </c>
      <c r="B586" s="229" t="s">
        <v>261</v>
      </c>
      <c r="C586" s="44"/>
      <c r="D586" s="45">
        <f>D587+D589</f>
        <v>18444</v>
      </c>
      <c r="E586" s="45">
        <f>E587+E589</f>
        <v>19141.5</v>
      </c>
      <c r="I586" s="9"/>
    </row>
    <row r="587" spans="1:9" s="27" customFormat="1" ht="47.25">
      <c r="A587" s="155" t="s">
        <v>115</v>
      </c>
      <c r="B587" s="229" t="s">
        <v>261</v>
      </c>
      <c r="C587" s="44" t="s">
        <v>198</v>
      </c>
      <c r="D587" s="45">
        <f>D588</f>
        <v>17633.8</v>
      </c>
      <c r="E587" s="45">
        <f>E588</f>
        <v>18331.3</v>
      </c>
      <c r="I587" s="9"/>
    </row>
    <row r="588" spans="1:9" s="27" customFormat="1" ht="15.75">
      <c r="A588" s="163" t="s">
        <v>193</v>
      </c>
      <c r="B588" s="229" t="s">
        <v>261</v>
      </c>
      <c r="C588" s="44" t="s">
        <v>194</v>
      </c>
      <c r="D588" s="45">
        <v>17633.8</v>
      </c>
      <c r="E588" s="45">
        <v>18331.3</v>
      </c>
      <c r="I588" s="9"/>
    </row>
    <row r="589" spans="1:9" s="27" customFormat="1" ht="15.75">
      <c r="A589" s="155" t="s">
        <v>225</v>
      </c>
      <c r="B589" s="229" t="s">
        <v>261</v>
      </c>
      <c r="C589" s="44" t="s">
        <v>188</v>
      </c>
      <c r="D589" s="45">
        <f>D590</f>
        <v>810.2</v>
      </c>
      <c r="E589" s="45">
        <f>E590</f>
        <v>810.2</v>
      </c>
      <c r="I589" s="9"/>
    </row>
    <row r="590" spans="1:9" s="27" customFormat="1" ht="31.5">
      <c r="A590" s="155" t="s">
        <v>189</v>
      </c>
      <c r="B590" s="229" t="s">
        <v>261</v>
      </c>
      <c r="C590" s="44" t="s">
        <v>187</v>
      </c>
      <c r="D590" s="45">
        <v>810.2</v>
      </c>
      <c r="E590" s="45">
        <v>810.2</v>
      </c>
      <c r="I590" s="9"/>
    </row>
    <row r="591" spans="1:9" s="27" customFormat="1" ht="31.5">
      <c r="A591" s="252" t="s">
        <v>565</v>
      </c>
      <c r="B591" s="238" t="s">
        <v>338</v>
      </c>
      <c r="C591" s="250"/>
      <c r="D591" s="200">
        <f>D592+D595</f>
        <v>210</v>
      </c>
      <c r="E591" s="200">
        <f>E592+E595</f>
        <v>210</v>
      </c>
      <c r="I591" s="9"/>
    </row>
    <row r="592" spans="1:9" s="27" customFormat="1" ht="31.5">
      <c r="A592" s="156" t="s">
        <v>93</v>
      </c>
      <c r="B592" s="44" t="s">
        <v>356</v>
      </c>
      <c r="C592" s="140"/>
      <c r="D592" s="214">
        <f>D593</f>
        <v>10</v>
      </c>
      <c r="E592" s="214">
        <f>E593</f>
        <v>10</v>
      </c>
      <c r="I592" s="9"/>
    </row>
    <row r="593" spans="1:9" s="27" customFormat="1" ht="15.75">
      <c r="A593" s="155" t="s">
        <v>225</v>
      </c>
      <c r="B593" s="44" t="s">
        <v>356</v>
      </c>
      <c r="C593" s="230">
        <v>200</v>
      </c>
      <c r="D593" s="54">
        <f>D594</f>
        <v>10</v>
      </c>
      <c r="E593" s="54">
        <f>E594</f>
        <v>10</v>
      </c>
      <c r="I593" s="9"/>
    </row>
    <row r="594" spans="1:9" s="27" customFormat="1" ht="31.5">
      <c r="A594" s="155" t="s">
        <v>189</v>
      </c>
      <c r="B594" s="44" t="s">
        <v>356</v>
      </c>
      <c r="C594" s="230">
        <v>240</v>
      </c>
      <c r="D594" s="54">
        <v>10</v>
      </c>
      <c r="E594" s="54">
        <v>10</v>
      </c>
      <c r="I594" s="9"/>
    </row>
    <row r="595" spans="1:9" s="27" customFormat="1" ht="31.5">
      <c r="A595" s="156" t="s">
        <v>577</v>
      </c>
      <c r="B595" s="231" t="s">
        <v>576</v>
      </c>
      <c r="C595" s="230"/>
      <c r="D595" s="54">
        <f>D596</f>
        <v>200</v>
      </c>
      <c r="E595" s="54">
        <f>E596</f>
        <v>200</v>
      </c>
      <c r="I595" s="9"/>
    </row>
    <row r="596" spans="1:9" s="27" customFormat="1" ht="15.75">
      <c r="A596" s="155" t="s">
        <v>89</v>
      </c>
      <c r="B596" s="231" t="s">
        <v>576</v>
      </c>
      <c r="C596" s="230">
        <v>300</v>
      </c>
      <c r="D596" s="54">
        <f>D597</f>
        <v>200</v>
      </c>
      <c r="E596" s="54">
        <f>E597</f>
        <v>200</v>
      </c>
      <c r="I596" s="9"/>
    </row>
    <row r="597" spans="1:9" s="27" customFormat="1" ht="15.75">
      <c r="A597" s="155" t="s">
        <v>405</v>
      </c>
      <c r="B597" s="231" t="s">
        <v>576</v>
      </c>
      <c r="C597" s="230">
        <v>310</v>
      </c>
      <c r="D597" s="54">
        <v>200</v>
      </c>
      <c r="E597" s="54">
        <v>200</v>
      </c>
      <c r="I597" s="9"/>
    </row>
    <row r="598" spans="1:9" s="27" customFormat="1" ht="47.25">
      <c r="A598" s="237" t="s">
        <v>566</v>
      </c>
      <c r="B598" s="259" t="s">
        <v>333</v>
      </c>
      <c r="C598" s="238"/>
      <c r="D598" s="200">
        <f>D599</f>
        <v>10605.8</v>
      </c>
      <c r="E598" s="200">
        <f>E599</f>
        <v>11012.4</v>
      </c>
      <c r="I598" s="9"/>
    </row>
    <row r="599" spans="1:9" s="27" customFormat="1" ht="15.75">
      <c r="A599" s="153" t="s">
        <v>114</v>
      </c>
      <c r="B599" s="229" t="s">
        <v>334</v>
      </c>
      <c r="C599" s="44"/>
      <c r="D599" s="45">
        <f>D600+D602</f>
        <v>10605.8</v>
      </c>
      <c r="E599" s="45">
        <f>E600+E602</f>
        <v>11012.4</v>
      </c>
      <c r="I599" s="9"/>
    </row>
    <row r="600" spans="1:9" s="27" customFormat="1" ht="47.25">
      <c r="A600" s="155" t="s">
        <v>115</v>
      </c>
      <c r="B600" s="229" t="s">
        <v>334</v>
      </c>
      <c r="C600" s="44" t="s">
        <v>198</v>
      </c>
      <c r="D600" s="45">
        <f>D601</f>
        <v>10330.3</v>
      </c>
      <c r="E600" s="45">
        <f>E601</f>
        <v>10736.9</v>
      </c>
      <c r="I600" s="9"/>
    </row>
    <row r="601" spans="1:9" s="27" customFormat="1" ht="15.75">
      <c r="A601" s="163" t="s">
        <v>193</v>
      </c>
      <c r="B601" s="229" t="s">
        <v>334</v>
      </c>
      <c r="C601" s="44" t="s">
        <v>194</v>
      </c>
      <c r="D601" s="45">
        <v>10330.3</v>
      </c>
      <c r="E601" s="45">
        <v>10736.9</v>
      </c>
      <c r="I601" s="9"/>
    </row>
    <row r="602" spans="1:9" s="27" customFormat="1" ht="15.75">
      <c r="A602" s="155" t="s">
        <v>225</v>
      </c>
      <c r="B602" s="229" t="s">
        <v>334</v>
      </c>
      <c r="C602" s="44" t="s">
        <v>188</v>
      </c>
      <c r="D602" s="45">
        <f>D603</f>
        <v>275.5</v>
      </c>
      <c r="E602" s="45">
        <f>E603</f>
        <v>275.5</v>
      </c>
      <c r="I602" s="9"/>
    </row>
    <row r="603" spans="1:9" s="27" customFormat="1" ht="31.5">
      <c r="A603" s="155" t="s">
        <v>189</v>
      </c>
      <c r="B603" s="229" t="s">
        <v>334</v>
      </c>
      <c r="C603" s="44" t="s">
        <v>187</v>
      </c>
      <c r="D603" s="45">
        <v>275.5</v>
      </c>
      <c r="E603" s="45">
        <v>275.5</v>
      </c>
      <c r="I603" s="9"/>
    </row>
    <row r="604" spans="1:9" s="27" customFormat="1" ht="31.5">
      <c r="A604" s="237" t="s">
        <v>303</v>
      </c>
      <c r="B604" s="238" t="s">
        <v>302</v>
      </c>
      <c r="C604" s="256"/>
      <c r="D604" s="257">
        <f>D605+D608</f>
        <v>15978.199999999999</v>
      </c>
      <c r="E604" s="257">
        <f>E605+E608</f>
        <v>0</v>
      </c>
      <c r="I604" s="9"/>
    </row>
    <row r="605" spans="1:9" s="27" customFormat="1" ht="78.75">
      <c r="A605" s="153" t="s">
        <v>353</v>
      </c>
      <c r="B605" s="44" t="s">
        <v>304</v>
      </c>
      <c r="C605" s="50"/>
      <c r="D605" s="54">
        <f>D606</f>
        <v>15674.3</v>
      </c>
      <c r="E605" s="54">
        <f>E606</f>
        <v>0</v>
      </c>
      <c r="I605" s="9"/>
    </row>
    <row r="606" spans="1:9" s="27" customFormat="1" ht="15.75">
      <c r="A606" s="156" t="s">
        <v>90</v>
      </c>
      <c r="B606" s="44" t="s">
        <v>304</v>
      </c>
      <c r="C606" s="44" t="s">
        <v>87</v>
      </c>
      <c r="D606" s="54">
        <f>D607</f>
        <v>15674.3</v>
      </c>
      <c r="E606" s="54">
        <f>E607</f>
        <v>0</v>
      </c>
      <c r="I606" s="9"/>
    </row>
    <row r="607" spans="1:9" s="27" customFormat="1" ht="15.75">
      <c r="A607" s="175" t="s">
        <v>208</v>
      </c>
      <c r="B607" s="44" t="s">
        <v>304</v>
      </c>
      <c r="C607" s="44" t="s">
        <v>209</v>
      </c>
      <c r="D607" s="57">
        <v>15674.3</v>
      </c>
      <c r="E607" s="57">
        <v>0</v>
      </c>
      <c r="I607" s="9"/>
    </row>
    <row r="608" spans="1:9" s="27" customFormat="1" ht="63">
      <c r="A608" s="153" t="s">
        <v>354</v>
      </c>
      <c r="B608" s="44" t="s">
        <v>305</v>
      </c>
      <c r="C608" s="50"/>
      <c r="D608" s="54">
        <f>D609</f>
        <v>303.9</v>
      </c>
      <c r="E608" s="54">
        <f>E609</f>
        <v>0</v>
      </c>
      <c r="I608" s="9"/>
    </row>
    <row r="609" spans="1:9" s="27" customFormat="1" ht="15.75">
      <c r="A609" s="156" t="s">
        <v>90</v>
      </c>
      <c r="B609" s="44" t="s">
        <v>305</v>
      </c>
      <c r="C609" s="44" t="s">
        <v>87</v>
      </c>
      <c r="D609" s="54">
        <f>D610</f>
        <v>303.9</v>
      </c>
      <c r="E609" s="54">
        <f>E610</f>
        <v>0</v>
      </c>
      <c r="I609" s="9"/>
    </row>
    <row r="610" spans="1:9" s="27" customFormat="1" ht="15.75">
      <c r="A610" s="175" t="s">
        <v>208</v>
      </c>
      <c r="B610" s="44" t="s">
        <v>305</v>
      </c>
      <c r="C610" s="44" t="s">
        <v>209</v>
      </c>
      <c r="D610" s="57">
        <v>303.9</v>
      </c>
      <c r="E610" s="57">
        <v>0</v>
      </c>
      <c r="I610" s="9"/>
    </row>
    <row r="611" spans="1:9" s="27" customFormat="1" ht="31.5">
      <c r="A611" s="237" t="s">
        <v>567</v>
      </c>
      <c r="B611" s="238" t="s">
        <v>67</v>
      </c>
      <c r="C611" s="256"/>
      <c r="D611" s="257">
        <f>D612+D616+D622</f>
        <v>4275.2</v>
      </c>
      <c r="E611" s="257">
        <f>E612+E616+E623</f>
        <v>4401.9</v>
      </c>
      <c r="I611" s="9"/>
    </row>
    <row r="612" spans="1:9" s="27" customFormat="1" ht="31.5">
      <c r="A612" s="153" t="s">
        <v>580</v>
      </c>
      <c r="B612" s="44" t="s">
        <v>68</v>
      </c>
      <c r="C612" s="50"/>
      <c r="D612" s="54">
        <f aca="true" t="shared" si="4" ref="D612:E614">D613</f>
        <v>1752.1</v>
      </c>
      <c r="E612" s="54">
        <f t="shared" si="4"/>
        <v>1822.2</v>
      </c>
      <c r="I612" s="9"/>
    </row>
    <row r="613" spans="1:9" s="27" customFormat="1" ht="15.75">
      <c r="A613" s="156" t="s">
        <v>102</v>
      </c>
      <c r="B613" s="44" t="s">
        <v>69</v>
      </c>
      <c r="C613" s="50"/>
      <c r="D613" s="54">
        <f t="shared" si="4"/>
        <v>1752.1</v>
      </c>
      <c r="E613" s="54">
        <f t="shared" si="4"/>
        <v>1822.2</v>
      </c>
      <c r="I613" s="9"/>
    </row>
    <row r="614" spans="1:9" s="27" customFormat="1" ht="47.25">
      <c r="A614" s="155" t="s">
        <v>115</v>
      </c>
      <c r="B614" s="44" t="s">
        <v>69</v>
      </c>
      <c r="C614" s="44" t="s">
        <v>198</v>
      </c>
      <c r="D614" s="54">
        <f t="shared" si="4"/>
        <v>1752.1</v>
      </c>
      <c r="E614" s="54">
        <f t="shared" si="4"/>
        <v>1822.2</v>
      </c>
      <c r="I614" s="9"/>
    </row>
    <row r="615" spans="1:9" s="27" customFormat="1" ht="15.75">
      <c r="A615" s="163" t="s">
        <v>193</v>
      </c>
      <c r="B615" s="44" t="s">
        <v>69</v>
      </c>
      <c r="C615" s="44" t="s">
        <v>194</v>
      </c>
      <c r="D615" s="57">
        <v>1752.1</v>
      </c>
      <c r="E615" s="57">
        <v>1822.2</v>
      </c>
      <c r="F615" s="34"/>
      <c r="G615" s="34"/>
      <c r="I615" s="9"/>
    </row>
    <row r="616" spans="1:9" s="27" customFormat="1" ht="15.75">
      <c r="A616" s="159" t="s">
        <v>449</v>
      </c>
      <c r="B616" s="44" t="s">
        <v>581</v>
      </c>
      <c r="C616" s="44"/>
      <c r="D616" s="57">
        <f>D617</f>
        <v>1803.1000000000001</v>
      </c>
      <c r="E616" s="57">
        <f>E617</f>
        <v>1859.7</v>
      </c>
      <c r="I616" s="9"/>
    </row>
    <row r="617" spans="1:9" s="27" customFormat="1" ht="15.75">
      <c r="A617" s="156" t="s">
        <v>102</v>
      </c>
      <c r="B617" s="44" t="s">
        <v>582</v>
      </c>
      <c r="C617" s="50"/>
      <c r="D617" s="54">
        <f>D618+D620</f>
        <v>1803.1000000000001</v>
      </c>
      <c r="E617" s="54">
        <f>E618+E620</f>
        <v>1859.7</v>
      </c>
      <c r="I617" s="9"/>
    </row>
    <row r="618" spans="1:9" s="27" customFormat="1" ht="47.25">
      <c r="A618" s="155" t="s">
        <v>115</v>
      </c>
      <c r="B618" s="44" t="s">
        <v>582</v>
      </c>
      <c r="C618" s="44" t="s">
        <v>198</v>
      </c>
      <c r="D618" s="54">
        <f>D619</f>
        <v>1620.4</v>
      </c>
      <c r="E618" s="54">
        <f>E619</f>
        <v>1677</v>
      </c>
      <c r="I618" s="9"/>
    </row>
    <row r="619" spans="1:9" s="27" customFormat="1" ht="15.75">
      <c r="A619" s="163" t="s">
        <v>193</v>
      </c>
      <c r="B619" s="44" t="s">
        <v>582</v>
      </c>
      <c r="C619" s="44" t="s">
        <v>194</v>
      </c>
      <c r="D619" s="57">
        <v>1620.4</v>
      </c>
      <c r="E619" s="57">
        <v>1677</v>
      </c>
      <c r="I619" s="9"/>
    </row>
    <row r="620" spans="1:9" s="27" customFormat="1" ht="15.75">
      <c r="A620" s="155" t="s">
        <v>225</v>
      </c>
      <c r="B620" s="44" t="s">
        <v>582</v>
      </c>
      <c r="C620" s="44" t="s">
        <v>188</v>
      </c>
      <c r="D620" s="45">
        <f>D621</f>
        <v>182.7</v>
      </c>
      <c r="E620" s="45">
        <f>E621</f>
        <v>182.7</v>
      </c>
      <c r="I620" s="9"/>
    </row>
    <row r="621" spans="1:9" s="27" customFormat="1" ht="31.5">
      <c r="A621" s="155" t="s">
        <v>189</v>
      </c>
      <c r="B621" s="44" t="s">
        <v>582</v>
      </c>
      <c r="C621" s="44" t="s">
        <v>187</v>
      </c>
      <c r="D621" s="45">
        <v>182.7</v>
      </c>
      <c r="E621" s="45">
        <v>182.7</v>
      </c>
      <c r="I621" s="9"/>
    </row>
    <row r="622" spans="1:9" s="27" customFormat="1" ht="15.75">
      <c r="A622" s="159" t="s">
        <v>449</v>
      </c>
      <c r="B622" s="44" t="s">
        <v>581</v>
      </c>
      <c r="C622" s="44"/>
      <c r="D622" s="45">
        <f aca="true" t="shared" si="5" ref="D622:E624">D623</f>
        <v>720</v>
      </c>
      <c r="E622" s="45">
        <f t="shared" si="5"/>
        <v>720</v>
      </c>
      <c r="I622" s="9"/>
    </row>
    <row r="623" spans="1:9" s="27" customFormat="1" ht="31.5">
      <c r="A623" s="156" t="s">
        <v>91</v>
      </c>
      <c r="B623" s="43" t="s">
        <v>583</v>
      </c>
      <c r="C623" s="44"/>
      <c r="D623" s="45">
        <f t="shared" si="5"/>
        <v>720</v>
      </c>
      <c r="E623" s="45">
        <f t="shared" si="5"/>
        <v>720</v>
      </c>
      <c r="I623" s="9"/>
    </row>
    <row r="624" spans="1:9" s="27" customFormat="1" ht="47.25">
      <c r="A624" s="155" t="s">
        <v>115</v>
      </c>
      <c r="B624" s="43" t="s">
        <v>583</v>
      </c>
      <c r="C624" s="44" t="s">
        <v>198</v>
      </c>
      <c r="D624" s="45">
        <f t="shared" si="5"/>
        <v>720</v>
      </c>
      <c r="E624" s="45">
        <f t="shared" si="5"/>
        <v>720</v>
      </c>
      <c r="I624" s="9"/>
    </row>
    <row r="625" spans="1:9" s="27" customFormat="1" ht="15.75">
      <c r="A625" s="155" t="s">
        <v>193</v>
      </c>
      <c r="B625" s="43" t="s">
        <v>583</v>
      </c>
      <c r="C625" s="44" t="s">
        <v>194</v>
      </c>
      <c r="D625" s="45">
        <v>720</v>
      </c>
      <c r="E625" s="45">
        <v>720</v>
      </c>
      <c r="I625" s="9"/>
    </row>
    <row r="626" spans="1:9" s="27" customFormat="1" ht="31.5">
      <c r="A626" s="249" t="s">
        <v>455</v>
      </c>
      <c r="B626" s="238" t="s">
        <v>71</v>
      </c>
      <c r="C626" s="256"/>
      <c r="D626" s="257">
        <f>D627+D631</f>
        <v>3300.4</v>
      </c>
      <c r="E626" s="257">
        <f>E627+E631</f>
        <v>3427.1000000000004</v>
      </c>
      <c r="I626" s="9"/>
    </row>
    <row r="627" spans="1:9" s="27" customFormat="1" ht="31.5">
      <c r="A627" s="156" t="s">
        <v>584</v>
      </c>
      <c r="B627" s="44" t="s">
        <v>72</v>
      </c>
      <c r="C627" s="50"/>
      <c r="D627" s="54">
        <f aca="true" t="shared" si="6" ref="D627:E629">D628</f>
        <v>1875.6</v>
      </c>
      <c r="E627" s="54">
        <f t="shared" si="6"/>
        <v>1950.7</v>
      </c>
      <c r="I627" s="9"/>
    </row>
    <row r="628" spans="1:9" s="27" customFormat="1" ht="15.75">
      <c r="A628" s="156" t="s">
        <v>102</v>
      </c>
      <c r="B628" s="44" t="s">
        <v>73</v>
      </c>
      <c r="C628" s="50"/>
      <c r="D628" s="54">
        <f t="shared" si="6"/>
        <v>1875.6</v>
      </c>
      <c r="E628" s="54">
        <f t="shared" si="6"/>
        <v>1950.7</v>
      </c>
      <c r="I628" s="9"/>
    </row>
    <row r="629" spans="1:9" s="27" customFormat="1" ht="47.25">
      <c r="A629" s="155" t="s">
        <v>115</v>
      </c>
      <c r="B629" s="44" t="s">
        <v>73</v>
      </c>
      <c r="C629" s="44" t="s">
        <v>198</v>
      </c>
      <c r="D629" s="54">
        <f t="shared" si="6"/>
        <v>1875.6</v>
      </c>
      <c r="E629" s="54">
        <f t="shared" si="6"/>
        <v>1950.7</v>
      </c>
      <c r="I629" s="9"/>
    </row>
    <row r="630" spans="1:9" s="27" customFormat="1" ht="15.75">
      <c r="A630" s="163" t="s">
        <v>193</v>
      </c>
      <c r="B630" s="44" t="s">
        <v>73</v>
      </c>
      <c r="C630" s="44" t="s">
        <v>194</v>
      </c>
      <c r="D630" s="57">
        <v>1875.6</v>
      </c>
      <c r="E630" s="57">
        <v>1950.7</v>
      </c>
      <c r="I630" s="9"/>
    </row>
    <row r="631" spans="1:9" s="27" customFormat="1" ht="15.75">
      <c r="A631" s="159" t="s">
        <v>456</v>
      </c>
      <c r="B631" s="44" t="s">
        <v>585</v>
      </c>
      <c r="C631" s="44"/>
      <c r="D631" s="57">
        <f>D632</f>
        <v>1424.8000000000002</v>
      </c>
      <c r="E631" s="57">
        <f>E632</f>
        <v>1476.4</v>
      </c>
      <c r="I631" s="9"/>
    </row>
    <row r="632" spans="1:9" s="27" customFormat="1" ht="15.75">
      <c r="A632" s="156" t="s">
        <v>102</v>
      </c>
      <c r="B632" s="44" t="s">
        <v>586</v>
      </c>
      <c r="C632" s="50"/>
      <c r="D632" s="54">
        <f>D633+D635</f>
        <v>1424.8000000000002</v>
      </c>
      <c r="E632" s="54">
        <f>E633+E635</f>
        <v>1476.4</v>
      </c>
      <c r="I632" s="9"/>
    </row>
    <row r="633" spans="1:9" s="27" customFormat="1" ht="47.25">
      <c r="A633" s="155" t="s">
        <v>115</v>
      </c>
      <c r="B633" s="44" t="s">
        <v>586</v>
      </c>
      <c r="C633" s="44" t="s">
        <v>198</v>
      </c>
      <c r="D633" s="54">
        <f>D634</f>
        <v>1384.9</v>
      </c>
      <c r="E633" s="54">
        <f>E634</f>
        <v>1436.5</v>
      </c>
      <c r="I633" s="9"/>
    </row>
    <row r="634" spans="1:9" s="27" customFormat="1" ht="15.75">
      <c r="A634" s="163" t="s">
        <v>193</v>
      </c>
      <c r="B634" s="44" t="s">
        <v>586</v>
      </c>
      <c r="C634" s="44" t="s">
        <v>194</v>
      </c>
      <c r="D634" s="57">
        <v>1384.9</v>
      </c>
      <c r="E634" s="57">
        <v>1436.5</v>
      </c>
      <c r="I634" s="9"/>
    </row>
    <row r="635" spans="1:9" s="27" customFormat="1" ht="15.75">
      <c r="A635" s="155" t="s">
        <v>225</v>
      </c>
      <c r="B635" s="44" t="s">
        <v>586</v>
      </c>
      <c r="C635" s="44" t="s">
        <v>188</v>
      </c>
      <c r="D635" s="45">
        <f>D636</f>
        <v>39.9</v>
      </c>
      <c r="E635" s="45">
        <f>E636</f>
        <v>39.9</v>
      </c>
      <c r="I635" s="9"/>
    </row>
    <row r="636" spans="1:9" s="27" customFormat="1" ht="31.5">
      <c r="A636" s="155" t="s">
        <v>189</v>
      </c>
      <c r="B636" s="44" t="s">
        <v>586</v>
      </c>
      <c r="C636" s="44" t="s">
        <v>187</v>
      </c>
      <c r="D636" s="45">
        <v>39.9</v>
      </c>
      <c r="E636" s="45">
        <v>39.9</v>
      </c>
      <c r="I636" s="9"/>
    </row>
    <row r="637" spans="1:9" s="27" customFormat="1" ht="15.75">
      <c r="A637" s="237" t="s">
        <v>23</v>
      </c>
      <c r="B637" s="238" t="s">
        <v>24</v>
      </c>
      <c r="C637" s="250"/>
      <c r="D637" s="200">
        <f>D638</f>
        <v>964</v>
      </c>
      <c r="E637" s="200">
        <f>E638</f>
        <v>964</v>
      </c>
      <c r="I637" s="9"/>
    </row>
    <row r="638" spans="1:9" s="27" customFormat="1" ht="15.75">
      <c r="A638" s="153" t="s">
        <v>23</v>
      </c>
      <c r="B638" s="44" t="s">
        <v>213</v>
      </c>
      <c r="C638" s="44"/>
      <c r="D638" s="45">
        <f>D639+D641</f>
        <v>964</v>
      </c>
      <c r="E638" s="45">
        <f>E639+E641</f>
        <v>964</v>
      </c>
      <c r="I638" s="9"/>
    </row>
    <row r="639" spans="1:9" s="27" customFormat="1" ht="15.75">
      <c r="A639" s="155" t="s">
        <v>225</v>
      </c>
      <c r="B639" s="44" t="s">
        <v>213</v>
      </c>
      <c r="C639" s="44" t="s">
        <v>188</v>
      </c>
      <c r="D639" s="45">
        <f>SUM(D640)</f>
        <v>14.3</v>
      </c>
      <c r="E639" s="45">
        <f>SUM(E640)</f>
        <v>14.3</v>
      </c>
      <c r="I639" s="9"/>
    </row>
    <row r="640" spans="1:9" s="27" customFormat="1" ht="31.5">
      <c r="A640" s="155" t="s">
        <v>189</v>
      </c>
      <c r="B640" s="44" t="s">
        <v>213</v>
      </c>
      <c r="C640" s="44" t="s">
        <v>187</v>
      </c>
      <c r="D640" s="45">
        <v>14.3</v>
      </c>
      <c r="E640" s="45">
        <v>14.3</v>
      </c>
      <c r="I640" s="9"/>
    </row>
    <row r="641" spans="1:9" s="27" customFormat="1" ht="15.75">
      <c r="A641" s="156" t="s">
        <v>89</v>
      </c>
      <c r="B641" s="44" t="s">
        <v>213</v>
      </c>
      <c r="C641" s="44" t="s">
        <v>85</v>
      </c>
      <c r="D641" s="45">
        <f>SUM(D642)</f>
        <v>949.7</v>
      </c>
      <c r="E641" s="45">
        <f>SUM(E642)</f>
        <v>949.7</v>
      </c>
      <c r="I641" s="9"/>
    </row>
    <row r="642" spans="1:9" s="27" customFormat="1" ht="15.75">
      <c r="A642" s="156" t="s">
        <v>405</v>
      </c>
      <c r="B642" s="44" t="s">
        <v>213</v>
      </c>
      <c r="C642" s="44" t="s">
        <v>404</v>
      </c>
      <c r="D642" s="45">
        <v>949.7</v>
      </c>
      <c r="E642" s="45">
        <v>949.7</v>
      </c>
      <c r="I642" s="9"/>
    </row>
    <row r="643" spans="1:9" s="27" customFormat="1" ht="15.75">
      <c r="A643" s="249" t="s">
        <v>163</v>
      </c>
      <c r="B643" s="259" t="s">
        <v>64</v>
      </c>
      <c r="C643" s="238"/>
      <c r="D643" s="200">
        <f aca="true" t="shared" si="7" ref="D643:E645">D644</f>
        <v>350</v>
      </c>
      <c r="E643" s="200">
        <f t="shared" si="7"/>
        <v>350</v>
      </c>
      <c r="I643" s="9"/>
    </row>
    <row r="644" spans="1:9" s="27" customFormat="1" ht="31.5">
      <c r="A644" s="156" t="s">
        <v>570</v>
      </c>
      <c r="B644" s="44" t="s">
        <v>65</v>
      </c>
      <c r="C644" s="128"/>
      <c r="D644" s="45">
        <f t="shared" si="7"/>
        <v>350</v>
      </c>
      <c r="E644" s="45">
        <f t="shared" si="7"/>
        <v>350</v>
      </c>
      <c r="I644" s="9"/>
    </row>
    <row r="645" spans="1:9" s="27" customFormat="1" ht="15.75">
      <c r="A645" s="156" t="s">
        <v>90</v>
      </c>
      <c r="B645" s="44" t="s">
        <v>65</v>
      </c>
      <c r="C645" s="128">
        <v>800</v>
      </c>
      <c r="D645" s="45">
        <f t="shared" si="7"/>
        <v>350</v>
      </c>
      <c r="E645" s="45">
        <f t="shared" si="7"/>
        <v>350</v>
      </c>
      <c r="I645" s="9"/>
    </row>
    <row r="646" spans="1:9" s="27" customFormat="1" ht="15.75">
      <c r="A646" s="156" t="s">
        <v>396</v>
      </c>
      <c r="B646" s="44" t="s">
        <v>65</v>
      </c>
      <c r="C646" s="128">
        <v>870</v>
      </c>
      <c r="D646" s="45">
        <v>350</v>
      </c>
      <c r="E646" s="45">
        <v>350</v>
      </c>
      <c r="I646" s="9"/>
    </row>
    <row r="647" spans="1:9" s="27" customFormat="1" ht="31.5">
      <c r="A647" s="249" t="s">
        <v>357</v>
      </c>
      <c r="B647" s="259" t="s">
        <v>325</v>
      </c>
      <c r="C647" s="238"/>
      <c r="D647" s="200">
        <f aca="true" t="shared" si="8" ref="D647:E649">D648</f>
        <v>1000</v>
      </c>
      <c r="E647" s="200">
        <f t="shared" si="8"/>
        <v>1000</v>
      </c>
      <c r="I647" s="9"/>
    </row>
    <row r="648" spans="1:9" s="27" customFormat="1" ht="15.75">
      <c r="A648" s="156" t="s">
        <v>242</v>
      </c>
      <c r="B648" s="232" t="s">
        <v>326</v>
      </c>
      <c r="C648" s="128"/>
      <c r="D648" s="45">
        <f t="shared" si="8"/>
        <v>1000</v>
      </c>
      <c r="E648" s="45">
        <f t="shared" si="8"/>
        <v>1000</v>
      </c>
      <c r="I648" s="9"/>
    </row>
    <row r="649" spans="1:9" s="27" customFormat="1" ht="15.75">
      <c r="A649" s="60" t="s">
        <v>90</v>
      </c>
      <c r="B649" s="232" t="s">
        <v>326</v>
      </c>
      <c r="C649" s="128">
        <v>800</v>
      </c>
      <c r="D649" s="45">
        <f t="shared" si="8"/>
        <v>1000</v>
      </c>
      <c r="E649" s="45">
        <f t="shared" si="8"/>
        <v>1000</v>
      </c>
      <c r="I649" s="9"/>
    </row>
    <row r="650" spans="1:9" s="27" customFormat="1" ht="15.75">
      <c r="A650" s="60" t="s">
        <v>327</v>
      </c>
      <c r="B650" s="232" t="s">
        <v>326</v>
      </c>
      <c r="C650" s="128">
        <v>830</v>
      </c>
      <c r="D650" s="45">
        <v>1000</v>
      </c>
      <c r="E650" s="45">
        <v>1000</v>
      </c>
      <c r="I650" s="9"/>
    </row>
    <row r="651" spans="1:9" s="27" customFormat="1" ht="15.75">
      <c r="A651" s="260" t="s">
        <v>307</v>
      </c>
      <c r="B651" s="261"/>
      <c r="C651" s="262"/>
      <c r="D651" s="263">
        <v>20744.3</v>
      </c>
      <c r="E651" s="263">
        <v>42391.1</v>
      </c>
      <c r="I651" s="9"/>
    </row>
    <row r="652" spans="1:9" ht="15.75">
      <c r="A652" s="233" t="s">
        <v>186</v>
      </c>
      <c r="B652" s="234"/>
      <c r="C652" s="234"/>
      <c r="D652" s="235">
        <f>D17+D24+D160+D180+D185+D198+D205+D214+D242+D255+D290+D304+D382+D399+D406+D418+D424+D448+D455+D459+D488+D499+D511+D523+D541+D585+D591+D598+D604+D611+D626+D637+D643+D647+D651</f>
        <v>1462630.4170000001</v>
      </c>
      <c r="E652" s="235">
        <f>E17+E24+E160+E180+E185+E198+E205+E214+E242+E255+E290+E304+E382+E399+E406+E418+E424+E448+E455+E459+E488+E499+E511+E523+E541+E585+E591+E598+E604+E611+E626+E637+E643+E647+E651</f>
        <v>1338768.724</v>
      </c>
      <c r="I652" s="11" t="s">
        <v>598</v>
      </c>
    </row>
    <row r="654" spans="4:5" ht="15.75">
      <c r="D654" s="98"/>
      <c r="E654" s="98"/>
    </row>
    <row r="655" spans="4:5" ht="15.75">
      <c r="D655" s="98"/>
      <c r="E655" s="98"/>
    </row>
    <row r="656" spans="4:5" ht="15.75">
      <c r="D656" s="98"/>
      <c r="E656" s="98"/>
    </row>
    <row r="657" spans="4:5" ht="15.75">
      <c r="D657" s="98"/>
      <c r="E657" s="98"/>
    </row>
    <row r="658" spans="4:5" ht="15.75">
      <c r="D658" s="98"/>
      <c r="E658" s="98"/>
    </row>
    <row r="659" spans="4:5" ht="15.75">
      <c r="D659" s="98"/>
      <c r="E659" s="98"/>
    </row>
    <row r="660" spans="4:5" ht="15.75">
      <c r="D660" s="98"/>
      <c r="E660" s="98"/>
    </row>
    <row r="661" spans="4:5" ht="15.75">
      <c r="D661" s="98"/>
      <c r="E661" s="98"/>
    </row>
    <row r="662" spans="4:5" ht="15.75">
      <c r="D662" s="98"/>
      <c r="E662" s="98"/>
    </row>
    <row r="663" spans="4:5" ht="15.75">
      <c r="D663" s="98"/>
      <c r="E663" s="98"/>
    </row>
    <row r="664" spans="4:5" ht="15.75">
      <c r="D664" s="98"/>
      <c r="E664" s="98"/>
    </row>
  </sheetData>
  <sheetProtection/>
  <autoFilter ref="A16:E652"/>
  <mergeCells count="12">
    <mergeCell ref="B11:E11"/>
    <mergeCell ref="A12:D12"/>
    <mergeCell ref="B1:E1"/>
    <mergeCell ref="B2:E2"/>
    <mergeCell ref="B3:E3"/>
    <mergeCell ref="B4:E4"/>
    <mergeCell ref="B5:E5"/>
    <mergeCell ref="A13:E13"/>
    <mergeCell ref="B7:E7"/>
    <mergeCell ref="B8:E8"/>
    <mergeCell ref="B9:E9"/>
    <mergeCell ref="B10:E10"/>
  </mergeCells>
  <printOptions/>
  <pageMargins left="0.7086614173228347" right="0.7086614173228347" top="0.7480314960629921" bottom="0.7480314960629921" header="0.31496062992125984" footer="0.31496062992125984"/>
  <pageSetup fitToHeight="10" horizontalDpi="600" verticalDpi="600" orientation="portrait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54"/>
  <sheetViews>
    <sheetView view="pageBreakPreview" zoomScale="60" zoomScalePageLayoutView="0" workbookViewId="0" topLeftCell="A1">
      <selection activeCell="B1" sqref="B1:L1"/>
    </sheetView>
  </sheetViews>
  <sheetFormatPr defaultColWidth="9.00390625" defaultRowHeight="12.75"/>
  <cols>
    <col min="1" max="1" width="93.00390625" style="194" customWidth="1"/>
    <col min="2" max="2" width="16.875" style="21" customWidth="1"/>
    <col min="3" max="3" width="5.125" style="21" customWidth="1"/>
    <col min="4" max="6" width="16.00390625" style="119" customWidth="1"/>
    <col min="7" max="7" width="16.75390625" style="119" customWidth="1"/>
    <col min="8" max="8" width="11.875" style="11" hidden="1" customWidth="1"/>
    <col min="9" max="9" width="11.625" style="11" hidden="1" customWidth="1"/>
    <col min="10" max="10" width="11.125" style="11" hidden="1" customWidth="1"/>
    <col min="11" max="12" width="16.75390625" style="119" customWidth="1"/>
    <col min="13" max="16" width="9.125" style="11" customWidth="1"/>
    <col min="17" max="16384" width="9.125" style="28" customWidth="1"/>
  </cols>
  <sheetData>
    <row r="1" spans="1:12" s="9" customFormat="1" ht="18.75">
      <c r="A1" s="236"/>
      <c r="B1" s="307" t="s">
        <v>611</v>
      </c>
      <c r="C1" s="308"/>
      <c r="D1" s="308"/>
      <c r="E1" s="308"/>
      <c r="F1" s="308"/>
      <c r="G1" s="308"/>
      <c r="H1" s="292"/>
      <c r="I1" s="292"/>
      <c r="J1" s="292"/>
      <c r="K1" s="292"/>
      <c r="L1" s="292"/>
    </row>
    <row r="2" spans="1:12" s="9" customFormat="1" ht="18.75">
      <c r="A2" s="306"/>
      <c r="B2" s="306"/>
      <c r="C2" s="306"/>
      <c r="D2" s="306"/>
      <c r="E2" s="282"/>
      <c r="F2" s="282"/>
      <c r="G2" s="282"/>
      <c r="K2" s="282"/>
      <c r="L2" s="282"/>
    </row>
    <row r="3" spans="1:7" s="11" customFormat="1" ht="30.75" customHeight="1">
      <c r="A3" s="305" t="s">
        <v>413</v>
      </c>
      <c r="B3" s="305"/>
      <c r="C3" s="305"/>
      <c r="D3" s="305"/>
      <c r="E3" s="305"/>
      <c r="F3" s="305"/>
      <c r="G3" s="305"/>
    </row>
    <row r="4" spans="1:12" s="11" customFormat="1" ht="14.25" customHeight="1">
      <c r="A4" s="10"/>
      <c r="B4" s="10"/>
      <c r="C4" s="10"/>
      <c r="D4" s="10"/>
      <c r="E4" s="10"/>
      <c r="F4" s="10"/>
      <c r="G4" s="10"/>
      <c r="K4" s="10"/>
      <c r="L4" s="10"/>
    </row>
    <row r="5" spans="1:12" s="9" customFormat="1" ht="66" customHeight="1">
      <c r="A5" s="12" t="s">
        <v>145</v>
      </c>
      <c r="B5" s="12" t="s">
        <v>144</v>
      </c>
      <c r="C5" s="12" t="s">
        <v>149</v>
      </c>
      <c r="D5" s="23" t="s">
        <v>601</v>
      </c>
      <c r="E5" s="23" t="s">
        <v>602</v>
      </c>
      <c r="F5" s="23" t="s">
        <v>603</v>
      </c>
      <c r="G5" s="23" t="s">
        <v>604</v>
      </c>
      <c r="H5" s="23" t="s">
        <v>605</v>
      </c>
      <c r="I5" s="23" t="s">
        <v>606</v>
      </c>
      <c r="K5" s="12" t="s">
        <v>408</v>
      </c>
      <c r="L5" s="12" t="s">
        <v>408</v>
      </c>
    </row>
    <row r="6" spans="1:12" s="13" customFormat="1" ht="12.75" customHeight="1">
      <c r="A6" s="22">
        <v>1</v>
      </c>
      <c r="B6" s="22" t="s">
        <v>228</v>
      </c>
      <c r="C6" s="22" t="s">
        <v>229</v>
      </c>
      <c r="D6" s="22" t="s">
        <v>133</v>
      </c>
      <c r="E6" s="22" t="s">
        <v>300</v>
      </c>
      <c r="F6" s="22" t="s">
        <v>607</v>
      </c>
      <c r="G6" s="22" t="s">
        <v>132</v>
      </c>
      <c r="K6" s="22" t="s">
        <v>301</v>
      </c>
      <c r="L6" s="22" t="s">
        <v>608</v>
      </c>
    </row>
    <row r="7" spans="1:16" s="14" customFormat="1" ht="31.5">
      <c r="A7" s="237" t="s">
        <v>555</v>
      </c>
      <c r="B7" s="238" t="s">
        <v>43</v>
      </c>
      <c r="C7" s="238"/>
      <c r="D7" s="200">
        <f>D8+D11</f>
        <v>1175.5</v>
      </c>
      <c r="E7" s="200">
        <f>E8+E11</f>
        <v>1175.5</v>
      </c>
      <c r="F7" s="200">
        <f>F8+F11</f>
        <v>0</v>
      </c>
      <c r="G7" s="200">
        <f>G8+G11</f>
        <v>1175.5</v>
      </c>
      <c r="H7" s="270"/>
      <c r="I7" s="270"/>
      <c r="J7" s="270"/>
      <c r="K7" s="200">
        <f>K8+K11</f>
        <v>1175.5</v>
      </c>
      <c r="L7" s="200">
        <f>L8+L11</f>
        <v>0</v>
      </c>
      <c r="M7" s="270"/>
      <c r="N7" s="270"/>
      <c r="O7" s="270"/>
      <c r="P7" s="270"/>
    </row>
    <row r="8" spans="1:16" s="14" customFormat="1" ht="15.75">
      <c r="A8" s="153" t="s">
        <v>114</v>
      </c>
      <c r="B8" s="44" t="s">
        <v>44</v>
      </c>
      <c r="C8" s="44"/>
      <c r="D8" s="45">
        <f>D9</f>
        <v>1140</v>
      </c>
      <c r="E8" s="45">
        <f>E9</f>
        <v>1140</v>
      </c>
      <c r="F8" s="45">
        <f>F9</f>
        <v>0</v>
      </c>
      <c r="G8" s="45">
        <f>G9</f>
        <v>1140</v>
      </c>
      <c r="H8" s="270"/>
      <c r="I8" s="270"/>
      <c r="J8" s="270"/>
      <c r="K8" s="45">
        <f>K9</f>
        <v>1140</v>
      </c>
      <c r="L8" s="45">
        <f>L9</f>
        <v>0</v>
      </c>
      <c r="M8" s="270"/>
      <c r="N8" s="270"/>
      <c r="O8" s="270"/>
      <c r="P8" s="270"/>
    </row>
    <row r="9" spans="1:16" s="14" customFormat="1" ht="15.75">
      <c r="A9" s="155" t="s">
        <v>225</v>
      </c>
      <c r="B9" s="44" t="s">
        <v>44</v>
      </c>
      <c r="C9" s="44" t="s">
        <v>188</v>
      </c>
      <c r="D9" s="45">
        <f>SUM(D10)</f>
        <v>1140</v>
      </c>
      <c r="E9" s="45">
        <f>SUM(E10)</f>
        <v>1140</v>
      </c>
      <c r="F9" s="45">
        <f>SUM(F10)</f>
        <v>0</v>
      </c>
      <c r="G9" s="45">
        <f>SUM(G10)</f>
        <v>1140</v>
      </c>
      <c r="H9" s="270"/>
      <c r="I9" s="270"/>
      <c r="J9" s="270"/>
      <c r="K9" s="45">
        <f>SUM(K10)</f>
        <v>1140</v>
      </c>
      <c r="L9" s="45">
        <f>SUM(L10)</f>
        <v>0</v>
      </c>
      <c r="M9" s="270"/>
      <c r="N9" s="270"/>
      <c r="O9" s="270"/>
      <c r="P9" s="270"/>
    </row>
    <row r="10" spans="1:16" s="14" customFormat="1" ht="31.5">
      <c r="A10" s="155" t="s">
        <v>189</v>
      </c>
      <c r="B10" s="44" t="s">
        <v>44</v>
      </c>
      <c r="C10" s="44" t="s">
        <v>187</v>
      </c>
      <c r="D10" s="45">
        <v>1140</v>
      </c>
      <c r="E10" s="45">
        <v>1140</v>
      </c>
      <c r="F10" s="45">
        <f>D10-E10</f>
        <v>0</v>
      </c>
      <c r="G10" s="45">
        <v>1140</v>
      </c>
      <c r="H10" s="270"/>
      <c r="I10" s="270"/>
      <c r="J10" s="270"/>
      <c r="K10" s="45">
        <v>1140</v>
      </c>
      <c r="L10" s="45">
        <f>G10-K10</f>
        <v>0</v>
      </c>
      <c r="M10" s="270"/>
      <c r="N10" s="270"/>
      <c r="O10" s="270"/>
      <c r="P10" s="270"/>
    </row>
    <row r="11" spans="1:16" s="14" customFormat="1" ht="15.75">
      <c r="A11" s="156" t="s">
        <v>116</v>
      </c>
      <c r="B11" s="134" t="s">
        <v>45</v>
      </c>
      <c r="C11" s="44"/>
      <c r="D11" s="45">
        <f aca="true" t="shared" si="0" ref="D11:G12">D12</f>
        <v>35.5</v>
      </c>
      <c r="E11" s="45">
        <f t="shared" si="0"/>
        <v>35.5</v>
      </c>
      <c r="F11" s="45">
        <f t="shared" si="0"/>
        <v>0</v>
      </c>
      <c r="G11" s="45">
        <f t="shared" si="0"/>
        <v>35.5</v>
      </c>
      <c r="H11" s="270"/>
      <c r="I11" s="270"/>
      <c r="J11" s="270"/>
      <c r="K11" s="45">
        <f>K12</f>
        <v>35.5</v>
      </c>
      <c r="L11" s="45">
        <f>L12</f>
        <v>0</v>
      </c>
      <c r="M11" s="270"/>
      <c r="N11" s="270"/>
      <c r="O11" s="270"/>
      <c r="P11" s="270"/>
    </row>
    <row r="12" spans="1:16" s="14" customFormat="1" ht="15.75">
      <c r="A12" s="155" t="s">
        <v>225</v>
      </c>
      <c r="B12" s="134" t="s">
        <v>45</v>
      </c>
      <c r="C12" s="44" t="s">
        <v>188</v>
      </c>
      <c r="D12" s="45">
        <f t="shared" si="0"/>
        <v>35.5</v>
      </c>
      <c r="E12" s="45">
        <f t="shared" si="0"/>
        <v>35.5</v>
      </c>
      <c r="F12" s="45">
        <f t="shared" si="0"/>
        <v>0</v>
      </c>
      <c r="G12" s="45">
        <f t="shared" si="0"/>
        <v>35.5</v>
      </c>
      <c r="H12" s="270"/>
      <c r="I12" s="270"/>
      <c r="J12" s="270"/>
      <c r="K12" s="45">
        <f>K13</f>
        <v>35.5</v>
      </c>
      <c r="L12" s="45">
        <f>L13</f>
        <v>0</v>
      </c>
      <c r="M12" s="270"/>
      <c r="N12" s="270"/>
      <c r="O12" s="270"/>
      <c r="P12" s="270"/>
    </row>
    <row r="13" spans="1:16" s="14" customFormat="1" ht="31.5">
      <c r="A13" s="155" t="s">
        <v>189</v>
      </c>
      <c r="B13" s="134" t="s">
        <v>45</v>
      </c>
      <c r="C13" s="44" t="s">
        <v>187</v>
      </c>
      <c r="D13" s="45">
        <v>35.5</v>
      </c>
      <c r="E13" s="45">
        <v>35.5</v>
      </c>
      <c r="F13" s="45">
        <f>D13-E13</f>
        <v>0</v>
      </c>
      <c r="G13" s="45">
        <v>35.5</v>
      </c>
      <c r="H13" s="270"/>
      <c r="I13" s="270"/>
      <c r="J13" s="270"/>
      <c r="K13" s="45">
        <v>35.5</v>
      </c>
      <c r="L13" s="45">
        <f>G13-K13</f>
        <v>0</v>
      </c>
      <c r="M13" s="270"/>
      <c r="N13" s="270"/>
      <c r="O13" s="270"/>
      <c r="P13" s="270"/>
    </row>
    <row r="14" spans="1:12" ht="31.5">
      <c r="A14" s="239" t="s">
        <v>556</v>
      </c>
      <c r="B14" s="240" t="s">
        <v>11</v>
      </c>
      <c r="C14" s="241"/>
      <c r="D14" s="242">
        <f>D15+D52+D107+D139</f>
        <v>797467.317</v>
      </c>
      <c r="E14" s="242">
        <f>E15+E52+E107+E139</f>
        <v>797467.317</v>
      </c>
      <c r="F14" s="242">
        <f>F15+F52+F107+F139</f>
        <v>0</v>
      </c>
      <c r="G14" s="242">
        <f>G15+G52+G107+G139</f>
        <v>803841.2299999999</v>
      </c>
      <c r="H14" s="118">
        <f>G14-G139+400</f>
        <v>787430.6299999999</v>
      </c>
      <c r="K14" s="242">
        <f>K15+K52+K107+K139</f>
        <v>805807.63</v>
      </c>
      <c r="L14" s="242">
        <f>L15+L52+L107+L139</f>
        <v>-1966.4</v>
      </c>
    </row>
    <row r="15" spans="1:12" ht="31.5">
      <c r="A15" s="152" t="s">
        <v>504</v>
      </c>
      <c r="B15" s="39" t="s">
        <v>12</v>
      </c>
      <c r="C15" s="206"/>
      <c r="D15" s="53">
        <f>D16+D19+D22+D25+D28+D31+D34+D37+D40+D43+D46+D49</f>
        <v>275987.4</v>
      </c>
      <c r="E15" s="53">
        <f>E16+E19+E22+E25+E28+E31+E34+E37+E40+E43+E46+E49</f>
        <v>275987.4</v>
      </c>
      <c r="F15" s="53">
        <f>F16+F19+F22+F25+F28+F31+F34+F37+F40+F43+F46+F49</f>
        <v>0</v>
      </c>
      <c r="G15" s="53">
        <f>G16+G19+G22+G25+G28+G31+G34+G37+G40+G43+G46+G49</f>
        <v>283601</v>
      </c>
      <c r="H15" s="11">
        <v>284147.9</v>
      </c>
      <c r="I15" s="118">
        <f>H15-G15</f>
        <v>546.9000000000233</v>
      </c>
      <c r="J15" s="278">
        <f>H15+H52+H107</f>
        <v>788404.8</v>
      </c>
      <c r="K15" s="53">
        <f>K16+K19+K22+K25+K28+K31+K34+K37+K40+K43+K46+K49</f>
        <v>284073.10000000003</v>
      </c>
      <c r="L15" s="53">
        <f>L16+L19+L22+L25+L28+L31+L34+L37+L40+L43+L46+L49</f>
        <v>-472.0999999999999</v>
      </c>
    </row>
    <row r="16" spans="1:12" ht="15.75">
      <c r="A16" s="178" t="s">
        <v>103</v>
      </c>
      <c r="B16" s="44" t="s">
        <v>27</v>
      </c>
      <c r="C16" s="44"/>
      <c r="D16" s="54">
        <f aca="true" t="shared" si="1" ref="D16:G17">D17</f>
        <v>112568.1</v>
      </c>
      <c r="E16" s="54">
        <f t="shared" si="1"/>
        <v>112568.1</v>
      </c>
      <c r="F16" s="54">
        <f t="shared" si="1"/>
        <v>0</v>
      </c>
      <c r="G16" s="54">
        <f t="shared" si="1"/>
        <v>116744.5</v>
      </c>
      <c r="K16" s="54">
        <f>K17</f>
        <v>116744.5</v>
      </c>
      <c r="L16" s="54">
        <f>L17</f>
        <v>0</v>
      </c>
    </row>
    <row r="17" spans="1:12" ht="31.5">
      <c r="A17" s="163" t="s">
        <v>190</v>
      </c>
      <c r="B17" s="44" t="s">
        <v>27</v>
      </c>
      <c r="C17" s="44" t="s">
        <v>178</v>
      </c>
      <c r="D17" s="54">
        <f t="shared" si="1"/>
        <v>112568.1</v>
      </c>
      <c r="E17" s="54">
        <f t="shared" si="1"/>
        <v>112568.1</v>
      </c>
      <c r="F17" s="54">
        <f t="shared" si="1"/>
        <v>0</v>
      </c>
      <c r="G17" s="54">
        <f t="shared" si="1"/>
        <v>116744.5</v>
      </c>
      <c r="K17" s="54">
        <f>K18</f>
        <v>116744.5</v>
      </c>
      <c r="L17" s="54">
        <f>L18</f>
        <v>0</v>
      </c>
    </row>
    <row r="18" spans="1:12" ht="15.75">
      <c r="A18" s="153" t="s">
        <v>191</v>
      </c>
      <c r="B18" s="44" t="s">
        <v>27</v>
      </c>
      <c r="C18" s="44" t="s">
        <v>192</v>
      </c>
      <c r="D18" s="54">
        <v>112568.1</v>
      </c>
      <c r="E18" s="54">
        <v>112568.1</v>
      </c>
      <c r="F18" s="45">
        <f>D18-E18</f>
        <v>0</v>
      </c>
      <c r="G18" s="54">
        <v>116744.5</v>
      </c>
      <c r="H18" s="118">
        <f>D18+D55+D110+D113+D114+D116+D117</f>
        <v>288043.4</v>
      </c>
      <c r="I18" s="11">
        <v>288043.4</v>
      </c>
      <c r="J18" s="118">
        <f>I18-H18</f>
        <v>0</v>
      </c>
      <c r="K18" s="54">
        <v>116744.5</v>
      </c>
      <c r="L18" s="45">
        <f>G18-K18</f>
        <v>0</v>
      </c>
    </row>
    <row r="19" spans="1:12" ht="15.75">
      <c r="A19" s="139" t="s">
        <v>215</v>
      </c>
      <c r="B19" s="44" t="s">
        <v>216</v>
      </c>
      <c r="C19" s="44"/>
      <c r="D19" s="54">
        <f aca="true" t="shared" si="2" ref="D19:G20">D20</f>
        <v>620</v>
      </c>
      <c r="E19" s="54">
        <f t="shared" si="2"/>
        <v>620</v>
      </c>
      <c r="F19" s="54">
        <f t="shared" si="2"/>
        <v>0</v>
      </c>
      <c r="G19" s="54">
        <f t="shared" si="2"/>
        <v>620</v>
      </c>
      <c r="K19" s="54">
        <f>K20</f>
        <v>620</v>
      </c>
      <c r="L19" s="54">
        <f>L20</f>
        <v>0</v>
      </c>
    </row>
    <row r="20" spans="1:12" ht="31.5">
      <c r="A20" s="163" t="s">
        <v>190</v>
      </c>
      <c r="B20" s="44" t="s">
        <v>216</v>
      </c>
      <c r="C20" s="44" t="s">
        <v>178</v>
      </c>
      <c r="D20" s="54">
        <f t="shared" si="2"/>
        <v>620</v>
      </c>
      <c r="E20" s="54">
        <f t="shared" si="2"/>
        <v>620</v>
      </c>
      <c r="F20" s="54">
        <f t="shared" si="2"/>
        <v>0</v>
      </c>
      <c r="G20" s="54">
        <f t="shared" si="2"/>
        <v>620</v>
      </c>
      <c r="K20" s="54">
        <f>K21</f>
        <v>620</v>
      </c>
      <c r="L20" s="54">
        <f>L21</f>
        <v>0</v>
      </c>
    </row>
    <row r="21" spans="1:12" ht="15.75">
      <c r="A21" s="153" t="s">
        <v>191</v>
      </c>
      <c r="B21" s="44" t="s">
        <v>216</v>
      </c>
      <c r="C21" s="44" t="s">
        <v>192</v>
      </c>
      <c r="D21" s="54">
        <v>620</v>
      </c>
      <c r="E21" s="54">
        <v>620</v>
      </c>
      <c r="F21" s="45">
        <f>D21-E21</f>
        <v>0</v>
      </c>
      <c r="G21" s="54">
        <v>620</v>
      </c>
      <c r="K21" s="54">
        <v>620</v>
      </c>
      <c r="L21" s="45">
        <f>G21-K21</f>
        <v>0</v>
      </c>
    </row>
    <row r="22" spans="1:12" ht="15.75">
      <c r="A22" s="153" t="s">
        <v>7</v>
      </c>
      <c r="B22" s="44" t="s">
        <v>488</v>
      </c>
      <c r="C22" s="44"/>
      <c r="D22" s="54">
        <f aca="true" t="shared" si="3" ref="D22:G23">D23</f>
        <v>300</v>
      </c>
      <c r="E22" s="54">
        <f t="shared" si="3"/>
        <v>300</v>
      </c>
      <c r="F22" s="54">
        <f t="shared" si="3"/>
        <v>0</v>
      </c>
      <c r="G22" s="54">
        <f t="shared" si="3"/>
        <v>300</v>
      </c>
      <c r="K22" s="54">
        <f>K23</f>
        <v>300</v>
      </c>
      <c r="L22" s="54">
        <f>L23</f>
        <v>0</v>
      </c>
    </row>
    <row r="23" spans="1:12" ht="31.5">
      <c r="A23" s="163" t="s">
        <v>190</v>
      </c>
      <c r="B23" s="44" t="s">
        <v>488</v>
      </c>
      <c r="C23" s="44" t="s">
        <v>178</v>
      </c>
      <c r="D23" s="54">
        <f t="shared" si="3"/>
        <v>300</v>
      </c>
      <c r="E23" s="54">
        <f t="shared" si="3"/>
        <v>300</v>
      </c>
      <c r="F23" s="54">
        <f t="shared" si="3"/>
        <v>0</v>
      </c>
      <c r="G23" s="54">
        <f t="shared" si="3"/>
        <v>300</v>
      </c>
      <c r="K23" s="54">
        <f>K24</f>
        <v>300</v>
      </c>
      <c r="L23" s="54">
        <f>L24</f>
        <v>0</v>
      </c>
    </row>
    <row r="24" spans="1:12" ht="15.75">
      <c r="A24" s="153" t="s">
        <v>191</v>
      </c>
      <c r="B24" s="44" t="s">
        <v>488</v>
      </c>
      <c r="C24" s="44" t="s">
        <v>192</v>
      </c>
      <c r="D24" s="54">
        <v>300</v>
      </c>
      <c r="E24" s="54">
        <v>300</v>
      </c>
      <c r="F24" s="45">
        <f>D24-E24</f>
        <v>0</v>
      </c>
      <c r="G24" s="54">
        <v>300</v>
      </c>
      <c r="K24" s="54">
        <v>300</v>
      </c>
      <c r="L24" s="45">
        <f>G24-K24</f>
        <v>0</v>
      </c>
    </row>
    <row r="25" spans="1:12" ht="15.75">
      <c r="A25" s="139" t="s">
        <v>330</v>
      </c>
      <c r="B25" s="44" t="s">
        <v>358</v>
      </c>
      <c r="C25" s="44"/>
      <c r="D25" s="54">
        <f aca="true" t="shared" si="4" ref="D25:G26">D26</f>
        <v>800</v>
      </c>
      <c r="E25" s="54">
        <f t="shared" si="4"/>
        <v>800</v>
      </c>
      <c r="F25" s="54">
        <f t="shared" si="4"/>
        <v>0</v>
      </c>
      <c r="G25" s="54">
        <f t="shared" si="4"/>
        <v>800</v>
      </c>
      <c r="K25" s="54">
        <f>K26</f>
        <v>800</v>
      </c>
      <c r="L25" s="54">
        <f>L26</f>
        <v>0</v>
      </c>
    </row>
    <row r="26" spans="1:16" s="31" customFormat="1" ht="31.5">
      <c r="A26" s="163" t="s">
        <v>190</v>
      </c>
      <c r="B26" s="44" t="s">
        <v>358</v>
      </c>
      <c r="C26" s="44" t="s">
        <v>178</v>
      </c>
      <c r="D26" s="54">
        <f t="shared" si="4"/>
        <v>800</v>
      </c>
      <c r="E26" s="54">
        <f t="shared" si="4"/>
        <v>800</v>
      </c>
      <c r="F26" s="54">
        <f t="shared" si="4"/>
        <v>0</v>
      </c>
      <c r="G26" s="54">
        <f t="shared" si="4"/>
        <v>800</v>
      </c>
      <c r="H26" s="167"/>
      <c r="I26" s="167"/>
      <c r="J26" s="167"/>
      <c r="K26" s="54">
        <f>K27</f>
        <v>800</v>
      </c>
      <c r="L26" s="54">
        <f>L27</f>
        <v>0</v>
      </c>
      <c r="M26" s="167"/>
      <c r="N26" s="167"/>
      <c r="O26" s="167"/>
      <c r="P26" s="167"/>
    </row>
    <row r="27" spans="1:16" s="31" customFormat="1" ht="15.75">
      <c r="A27" s="153" t="s">
        <v>191</v>
      </c>
      <c r="B27" s="44" t="s">
        <v>358</v>
      </c>
      <c r="C27" s="44" t="s">
        <v>192</v>
      </c>
      <c r="D27" s="54">
        <v>800</v>
      </c>
      <c r="E27" s="54">
        <v>800</v>
      </c>
      <c r="F27" s="45">
        <f>D27-E27</f>
        <v>0</v>
      </c>
      <c r="G27" s="54">
        <v>800</v>
      </c>
      <c r="H27" s="167"/>
      <c r="I27" s="167"/>
      <c r="J27" s="167"/>
      <c r="K27" s="54">
        <v>800</v>
      </c>
      <c r="L27" s="45">
        <f>G27-K27</f>
        <v>0</v>
      </c>
      <c r="M27" s="167"/>
      <c r="N27" s="167"/>
      <c r="O27" s="167"/>
      <c r="P27" s="167"/>
    </row>
    <row r="28" spans="1:16" s="31" customFormat="1" ht="15.75">
      <c r="A28" s="139" t="s">
        <v>265</v>
      </c>
      <c r="B28" s="44" t="s">
        <v>25</v>
      </c>
      <c r="C28" s="44"/>
      <c r="D28" s="54">
        <f aca="true" t="shared" si="5" ref="D28:G29">D29</f>
        <v>600</v>
      </c>
      <c r="E28" s="54">
        <f t="shared" si="5"/>
        <v>600</v>
      </c>
      <c r="F28" s="54">
        <f t="shared" si="5"/>
        <v>0</v>
      </c>
      <c r="G28" s="54">
        <f t="shared" si="5"/>
        <v>600</v>
      </c>
      <c r="H28" s="167"/>
      <c r="I28" s="167"/>
      <c r="J28" s="167"/>
      <c r="K28" s="54">
        <f>K29</f>
        <v>600</v>
      </c>
      <c r="L28" s="54">
        <f>L29</f>
        <v>0</v>
      </c>
      <c r="M28" s="167"/>
      <c r="N28" s="167"/>
      <c r="O28" s="167"/>
      <c r="P28" s="167"/>
    </row>
    <row r="29" spans="1:16" s="31" customFormat="1" ht="31.5">
      <c r="A29" s="163" t="s">
        <v>190</v>
      </c>
      <c r="B29" s="44" t="s">
        <v>25</v>
      </c>
      <c r="C29" s="44" t="s">
        <v>178</v>
      </c>
      <c r="D29" s="54">
        <f t="shared" si="5"/>
        <v>600</v>
      </c>
      <c r="E29" s="54">
        <f t="shared" si="5"/>
        <v>600</v>
      </c>
      <c r="F29" s="54">
        <f t="shared" si="5"/>
        <v>0</v>
      </c>
      <c r="G29" s="54">
        <f t="shared" si="5"/>
        <v>600</v>
      </c>
      <c r="H29" s="167"/>
      <c r="I29" s="167"/>
      <c r="J29" s="167"/>
      <c r="K29" s="54">
        <f>K30</f>
        <v>600</v>
      </c>
      <c r="L29" s="54">
        <f>L30</f>
        <v>0</v>
      </c>
      <c r="M29" s="167"/>
      <c r="N29" s="167"/>
      <c r="O29" s="167"/>
      <c r="P29" s="167"/>
    </row>
    <row r="30" spans="1:16" s="31" customFormat="1" ht="15.75">
      <c r="A30" s="153" t="s">
        <v>191</v>
      </c>
      <c r="B30" s="44" t="s">
        <v>25</v>
      </c>
      <c r="C30" s="44" t="s">
        <v>192</v>
      </c>
      <c r="D30" s="54">
        <v>600</v>
      </c>
      <c r="E30" s="54">
        <v>600</v>
      </c>
      <c r="F30" s="45">
        <f>D30-E30</f>
        <v>0</v>
      </c>
      <c r="G30" s="54">
        <v>600</v>
      </c>
      <c r="H30" s="167"/>
      <c r="I30" s="167"/>
      <c r="J30" s="167"/>
      <c r="K30" s="54">
        <v>600</v>
      </c>
      <c r="L30" s="45">
        <f>G30-K30</f>
        <v>0</v>
      </c>
      <c r="M30" s="167"/>
      <c r="N30" s="167"/>
      <c r="O30" s="167"/>
      <c r="P30" s="167"/>
    </row>
    <row r="31" spans="1:16" s="31" customFormat="1" ht="31.5">
      <c r="A31" s="139" t="s">
        <v>266</v>
      </c>
      <c r="B31" s="44" t="s">
        <v>26</v>
      </c>
      <c r="C31" s="44"/>
      <c r="D31" s="54">
        <f aca="true" t="shared" si="6" ref="D31:G32">D32</f>
        <v>100</v>
      </c>
      <c r="E31" s="54">
        <f t="shared" si="6"/>
        <v>100</v>
      </c>
      <c r="F31" s="54">
        <f t="shared" si="6"/>
        <v>0</v>
      </c>
      <c r="G31" s="54">
        <f t="shared" si="6"/>
        <v>100</v>
      </c>
      <c r="H31" s="167"/>
      <c r="I31" s="167"/>
      <c r="J31" s="167"/>
      <c r="K31" s="54">
        <f>K32</f>
        <v>100</v>
      </c>
      <c r="L31" s="54">
        <f>L32</f>
        <v>0</v>
      </c>
      <c r="M31" s="167"/>
      <c r="N31" s="167"/>
      <c r="O31" s="167"/>
      <c r="P31" s="167"/>
    </row>
    <row r="32" spans="1:16" s="31" customFormat="1" ht="31.5">
      <c r="A32" s="163" t="s">
        <v>190</v>
      </c>
      <c r="B32" s="44" t="s">
        <v>26</v>
      </c>
      <c r="C32" s="44" t="s">
        <v>178</v>
      </c>
      <c r="D32" s="54">
        <f t="shared" si="6"/>
        <v>100</v>
      </c>
      <c r="E32" s="54">
        <f t="shared" si="6"/>
        <v>100</v>
      </c>
      <c r="F32" s="54">
        <f t="shared" si="6"/>
        <v>0</v>
      </c>
      <c r="G32" s="54">
        <f t="shared" si="6"/>
        <v>100</v>
      </c>
      <c r="H32" s="167"/>
      <c r="I32" s="167"/>
      <c r="J32" s="167"/>
      <c r="K32" s="54">
        <f>K33</f>
        <v>100</v>
      </c>
      <c r="L32" s="54">
        <f>L33</f>
        <v>0</v>
      </c>
      <c r="M32" s="167"/>
      <c r="N32" s="167"/>
      <c r="O32" s="167"/>
      <c r="P32" s="167"/>
    </row>
    <row r="33" spans="1:12" ht="15.75">
      <c r="A33" s="153" t="s">
        <v>191</v>
      </c>
      <c r="B33" s="44" t="s">
        <v>26</v>
      </c>
      <c r="C33" s="44" t="s">
        <v>192</v>
      </c>
      <c r="D33" s="54">
        <v>100</v>
      </c>
      <c r="E33" s="54">
        <v>100</v>
      </c>
      <c r="F33" s="45">
        <f>D33-E33</f>
        <v>0</v>
      </c>
      <c r="G33" s="54">
        <v>100</v>
      </c>
      <c r="K33" s="54">
        <v>100</v>
      </c>
      <c r="L33" s="45">
        <f>G33-K33</f>
        <v>0</v>
      </c>
    </row>
    <row r="34" spans="1:12" ht="15.75">
      <c r="A34" s="139" t="s">
        <v>267</v>
      </c>
      <c r="B34" s="44" t="s">
        <v>403</v>
      </c>
      <c r="C34" s="44"/>
      <c r="D34" s="54">
        <f aca="true" t="shared" si="7" ref="D34:G35">D35</f>
        <v>870.6</v>
      </c>
      <c r="E34" s="54">
        <f t="shared" si="7"/>
        <v>870.6</v>
      </c>
      <c r="F34" s="54">
        <f t="shared" si="7"/>
        <v>0</v>
      </c>
      <c r="G34" s="54">
        <f t="shared" si="7"/>
        <v>870.6</v>
      </c>
      <c r="K34" s="54">
        <f>K35</f>
        <v>870.6</v>
      </c>
      <c r="L34" s="54">
        <f>L35</f>
        <v>0</v>
      </c>
    </row>
    <row r="35" spans="1:12" ht="31.5">
      <c r="A35" s="163" t="s">
        <v>190</v>
      </c>
      <c r="B35" s="44" t="s">
        <v>403</v>
      </c>
      <c r="C35" s="44" t="s">
        <v>178</v>
      </c>
      <c r="D35" s="54">
        <f t="shared" si="7"/>
        <v>870.6</v>
      </c>
      <c r="E35" s="54">
        <f t="shared" si="7"/>
        <v>870.6</v>
      </c>
      <c r="F35" s="54">
        <f t="shared" si="7"/>
        <v>0</v>
      </c>
      <c r="G35" s="54">
        <f t="shared" si="7"/>
        <v>870.6</v>
      </c>
      <c r="K35" s="54">
        <f>K36</f>
        <v>870.6</v>
      </c>
      <c r="L35" s="54">
        <f>L36</f>
        <v>0</v>
      </c>
    </row>
    <row r="36" spans="1:12" ht="15.75">
      <c r="A36" s="153" t="s">
        <v>191</v>
      </c>
      <c r="B36" s="44" t="s">
        <v>403</v>
      </c>
      <c r="C36" s="44" t="s">
        <v>192</v>
      </c>
      <c r="D36" s="54">
        <v>870.6</v>
      </c>
      <c r="E36" s="54">
        <v>870.6</v>
      </c>
      <c r="F36" s="45">
        <f>D36-E36</f>
        <v>0</v>
      </c>
      <c r="G36" s="54">
        <v>870.6</v>
      </c>
      <c r="K36" s="54">
        <v>870.6</v>
      </c>
      <c r="L36" s="45">
        <f>G36-K36</f>
        <v>0</v>
      </c>
    </row>
    <row r="37" spans="1:16" s="14" customFormat="1" ht="31.5">
      <c r="A37" s="139" t="s">
        <v>329</v>
      </c>
      <c r="B37" s="44" t="s">
        <v>402</v>
      </c>
      <c r="C37" s="44"/>
      <c r="D37" s="54">
        <f aca="true" t="shared" si="8" ref="D37:G38">D38</f>
        <v>281.6</v>
      </c>
      <c r="E37" s="54">
        <f t="shared" si="8"/>
        <v>281.6</v>
      </c>
      <c r="F37" s="54">
        <f t="shared" si="8"/>
        <v>0</v>
      </c>
      <c r="G37" s="54">
        <f t="shared" si="8"/>
        <v>281.6</v>
      </c>
      <c r="H37" s="270"/>
      <c r="I37" s="270"/>
      <c r="J37" s="270"/>
      <c r="K37" s="54">
        <f>K38</f>
        <v>281.6</v>
      </c>
      <c r="L37" s="54">
        <f>L38</f>
        <v>0</v>
      </c>
      <c r="M37" s="270"/>
      <c r="N37" s="270"/>
      <c r="O37" s="270"/>
      <c r="P37" s="270"/>
    </row>
    <row r="38" spans="1:16" s="14" customFormat="1" ht="31.5">
      <c r="A38" s="163" t="s">
        <v>190</v>
      </c>
      <c r="B38" s="44" t="s">
        <v>402</v>
      </c>
      <c r="C38" s="44" t="s">
        <v>178</v>
      </c>
      <c r="D38" s="54">
        <f t="shared" si="8"/>
        <v>281.6</v>
      </c>
      <c r="E38" s="54">
        <f t="shared" si="8"/>
        <v>281.6</v>
      </c>
      <c r="F38" s="54">
        <f t="shared" si="8"/>
        <v>0</v>
      </c>
      <c r="G38" s="54">
        <f t="shared" si="8"/>
        <v>281.6</v>
      </c>
      <c r="H38" s="270"/>
      <c r="I38" s="270"/>
      <c r="J38" s="270"/>
      <c r="K38" s="54">
        <f>K39</f>
        <v>281.6</v>
      </c>
      <c r="L38" s="54">
        <f>L39</f>
        <v>0</v>
      </c>
      <c r="M38" s="270"/>
      <c r="N38" s="270"/>
      <c r="O38" s="270"/>
      <c r="P38" s="270"/>
    </row>
    <row r="39" spans="1:12" ht="15.75">
      <c r="A39" s="153" t="s">
        <v>191</v>
      </c>
      <c r="B39" s="44" t="s">
        <v>402</v>
      </c>
      <c r="C39" s="44" t="s">
        <v>192</v>
      </c>
      <c r="D39" s="54">
        <v>281.6</v>
      </c>
      <c r="E39" s="54">
        <v>281.6</v>
      </c>
      <c r="F39" s="45">
        <f>D39-E39</f>
        <v>0</v>
      </c>
      <c r="G39" s="54">
        <v>281.6</v>
      </c>
      <c r="K39" s="54">
        <v>281.6</v>
      </c>
      <c r="L39" s="45">
        <f>G39-K39</f>
        <v>0</v>
      </c>
    </row>
    <row r="40" spans="1:16" s="14" customFormat="1" ht="63">
      <c r="A40" s="169" t="s">
        <v>557</v>
      </c>
      <c r="B40" s="44" t="s">
        <v>243</v>
      </c>
      <c r="C40" s="44"/>
      <c r="D40" s="54">
        <f aca="true" t="shared" si="9" ref="D40:G41">D41</f>
        <v>1331</v>
      </c>
      <c r="E40" s="54">
        <f t="shared" si="9"/>
        <v>1331</v>
      </c>
      <c r="F40" s="54">
        <f t="shared" si="9"/>
        <v>0</v>
      </c>
      <c r="G40" s="54">
        <f t="shared" si="9"/>
        <v>1080.4</v>
      </c>
      <c r="H40" s="270"/>
      <c r="I40" s="270"/>
      <c r="J40" s="270"/>
      <c r="K40" s="54">
        <f>K41</f>
        <v>1552.5</v>
      </c>
      <c r="L40" s="54">
        <f>L41</f>
        <v>-472.0999999999999</v>
      </c>
      <c r="M40" s="270"/>
      <c r="N40" s="270"/>
      <c r="O40" s="270"/>
      <c r="P40" s="270"/>
    </row>
    <row r="41" spans="1:12" ht="31.5">
      <c r="A41" s="163" t="s">
        <v>190</v>
      </c>
      <c r="B41" s="44" t="s">
        <v>243</v>
      </c>
      <c r="C41" s="44" t="s">
        <v>178</v>
      </c>
      <c r="D41" s="54">
        <f t="shared" si="9"/>
        <v>1331</v>
      </c>
      <c r="E41" s="54">
        <f t="shared" si="9"/>
        <v>1331</v>
      </c>
      <c r="F41" s="54">
        <f t="shared" si="9"/>
        <v>0</v>
      </c>
      <c r="G41" s="54">
        <f t="shared" si="9"/>
        <v>1080.4</v>
      </c>
      <c r="K41" s="54">
        <f>K42</f>
        <v>1552.5</v>
      </c>
      <c r="L41" s="54">
        <f>L42</f>
        <v>-472.0999999999999</v>
      </c>
    </row>
    <row r="42" spans="1:12" ht="15.75">
      <c r="A42" s="153" t="s">
        <v>191</v>
      </c>
      <c r="B42" s="44" t="s">
        <v>243</v>
      </c>
      <c r="C42" s="44" t="s">
        <v>192</v>
      </c>
      <c r="D42" s="54">
        <f>1430.2-99.2</f>
        <v>1331</v>
      </c>
      <c r="E42" s="54">
        <f>1430.2-99.2</f>
        <v>1331</v>
      </c>
      <c r="F42" s="45">
        <f>D42-E42</f>
        <v>0</v>
      </c>
      <c r="G42" s="54">
        <f>1627.3-74.8-472.1</f>
        <v>1080.4</v>
      </c>
      <c r="K42" s="54">
        <f>1627.3-74.8</f>
        <v>1552.5</v>
      </c>
      <c r="L42" s="45">
        <f>G42-K42</f>
        <v>-472.0999999999999</v>
      </c>
    </row>
    <row r="43" spans="1:12" ht="15.75">
      <c r="A43" s="154" t="s">
        <v>271</v>
      </c>
      <c r="B43" s="44" t="s">
        <v>78</v>
      </c>
      <c r="C43" s="44"/>
      <c r="D43" s="45">
        <f aca="true" t="shared" si="10" ref="D43:G44">D44</f>
        <v>150595.7</v>
      </c>
      <c r="E43" s="45">
        <f t="shared" si="10"/>
        <v>150595.7</v>
      </c>
      <c r="F43" s="45">
        <f t="shared" si="10"/>
        <v>0</v>
      </c>
      <c r="G43" s="45">
        <f t="shared" si="10"/>
        <v>153250.6</v>
      </c>
      <c r="K43" s="45">
        <f>K44</f>
        <v>153250.6</v>
      </c>
      <c r="L43" s="45">
        <f>L44</f>
        <v>0</v>
      </c>
    </row>
    <row r="44" spans="1:12" ht="31.5">
      <c r="A44" s="163" t="s">
        <v>190</v>
      </c>
      <c r="B44" s="44" t="s">
        <v>78</v>
      </c>
      <c r="C44" s="44" t="s">
        <v>178</v>
      </c>
      <c r="D44" s="54">
        <f t="shared" si="10"/>
        <v>150595.7</v>
      </c>
      <c r="E44" s="54">
        <f t="shared" si="10"/>
        <v>150595.7</v>
      </c>
      <c r="F44" s="54">
        <f t="shared" si="10"/>
        <v>0</v>
      </c>
      <c r="G44" s="54">
        <f t="shared" si="10"/>
        <v>153250.6</v>
      </c>
      <c r="K44" s="54">
        <f>K45</f>
        <v>153250.6</v>
      </c>
      <c r="L44" s="54">
        <f>L45</f>
        <v>0</v>
      </c>
    </row>
    <row r="45" spans="1:16" s="30" customFormat="1" ht="15.75">
      <c r="A45" s="153" t="s">
        <v>191</v>
      </c>
      <c r="B45" s="44" t="s">
        <v>78</v>
      </c>
      <c r="C45" s="44" t="s">
        <v>192</v>
      </c>
      <c r="D45" s="54">
        <v>150595.7</v>
      </c>
      <c r="E45" s="54">
        <v>150595.7</v>
      </c>
      <c r="F45" s="45">
        <f>D45-E45</f>
        <v>0</v>
      </c>
      <c r="G45" s="54">
        <v>153250.6</v>
      </c>
      <c r="H45" s="271"/>
      <c r="I45" s="271"/>
      <c r="J45" s="271"/>
      <c r="K45" s="54">
        <v>153250.6</v>
      </c>
      <c r="L45" s="45">
        <f>G45-K45</f>
        <v>0</v>
      </c>
      <c r="M45" s="271"/>
      <c r="N45" s="271"/>
      <c r="O45" s="271"/>
      <c r="P45" s="271"/>
    </row>
    <row r="46" spans="1:16" s="30" customFormat="1" ht="31.5">
      <c r="A46" s="153" t="s">
        <v>249</v>
      </c>
      <c r="B46" s="44" t="s">
        <v>79</v>
      </c>
      <c r="C46" s="44"/>
      <c r="D46" s="54">
        <f aca="true" t="shared" si="11" ref="D46:G47">D47</f>
        <v>7870.4</v>
      </c>
      <c r="E46" s="54">
        <f t="shared" si="11"/>
        <v>7870.4</v>
      </c>
      <c r="F46" s="54">
        <f t="shared" si="11"/>
        <v>0</v>
      </c>
      <c r="G46" s="54">
        <f t="shared" si="11"/>
        <v>8903.3</v>
      </c>
      <c r="H46" s="271"/>
      <c r="I46" s="271"/>
      <c r="J46" s="271"/>
      <c r="K46" s="54">
        <f>K47</f>
        <v>8903.3</v>
      </c>
      <c r="L46" s="54">
        <f>L47</f>
        <v>0</v>
      </c>
      <c r="M46" s="271"/>
      <c r="N46" s="271"/>
      <c r="O46" s="271"/>
      <c r="P46" s="271"/>
    </row>
    <row r="47" spans="1:16" s="30" customFormat="1" ht="31.5">
      <c r="A47" s="153" t="s">
        <v>190</v>
      </c>
      <c r="B47" s="44" t="s">
        <v>79</v>
      </c>
      <c r="C47" s="44" t="s">
        <v>178</v>
      </c>
      <c r="D47" s="54">
        <f t="shared" si="11"/>
        <v>7870.4</v>
      </c>
      <c r="E47" s="54">
        <f t="shared" si="11"/>
        <v>7870.4</v>
      </c>
      <c r="F47" s="54">
        <f t="shared" si="11"/>
        <v>0</v>
      </c>
      <c r="G47" s="54">
        <f t="shared" si="11"/>
        <v>8903.3</v>
      </c>
      <c r="H47" s="271"/>
      <c r="I47" s="271"/>
      <c r="J47" s="271"/>
      <c r="K47" s="54">
        <f>K48</f>
        <v>8903.3</v>
      </c>
      <c r="L47" s="54">
        <f>L48</f>
        <v>0</v>
      </c>
      <c r="M47" s="271"/>
      <c r="N47" s="271"/>
      <c r="O47" s="271"/>
      <c r="P47" s="271"/>
    </row>
    <row r="48" spans="1:16" s="30" customFormat="1" ht="15.75">
      <c r="A48" s="153" t="s">
        <v>191</v>
      </c>
      <c r="B48" s="44" t="s">
        <v>79</v>
      </c>
      <c r="C48" s="44" t="s">
        <v>192</v>
      </c>
      <c r="D48" s="54">
        <v>7870.4</v>
      </c>
      <c r="E48" s="54">
        <v>7870.4</v>
      </c>
      <c r="F48" s="45">
        <f>D48-E48</f>
        <v>0</v>
      </c>
      <c r="G48" s="54">
        <v>8903.3</v>
      </c>
      <c r="H48" s="271"/>
      <c r="I48" s="271"/>
      <c r="J48" s="271"/>
      <c r="K48" s="54">
        <v>8903.3</v>
      </c>
      <c r="L48" s="45">
        <f>G48-K48</f>
        <v>0</v>
      </c>
      <c r="M48" s="271"/>
      <c r="N48" s="271"/>
      <c r="O48" s="271"/>
      <c r="P48" s="271"/>
    </row>
    <row r="49" spans="1:12" ht="78.75">
      <c r="A49" s="153" t="s">
        <v>489</v>
      </c>
      <c r="B49" s="44" t="s">
        <v>375</v>
      </c>
      <c r="C49" s="44"/>
      <c r="D49" s="54">
        <f aca="true" t="shared" si="12" ref="D49:G50">D50</f>
        <v>50</v>
      </c>
      <c r="E49" s="54">
        <f t="shared" si="12"/>
        <v>50</v>
      </c>
      <c r="F49" s="54">
        <f t="shared" si="12"/>
        <v>0</v>
      </c>
      <c r="G49" s="54">
        <f t="shared" si="12"/>
        <v>50</v>
      </c>
      <c r="K49" s="54">
        <f>K50</f>
        <v>50</v>
      </c>
      <c r="L49" s="54">
        <f>L50</f>
        <v>0</v>
      </c>
    </row>
    <row r="50" spans="1:12" ht="31.5">
      <c r="A50" s="163" t="s">
        <v>190</v>
      </c>
      <c r="B50" s="44" t="s">
        <v>375</v>
      </c>
      <c r="C50" s="44" t="s">
        <v>178</v>
      </c>
      <c r="D50" s="54">
        <f t="shared" si="12"/>
        <v>50</v>
      </c>
      <c r="E50" s="54">
        <f t="shared" si="12"/>
        <v>50</v>
      </c>
      <c r="F50" s="54">
        <f t="shared" si="12"/>
        <v>0</v>
      </c>
      <c r="G50" s="54">
        <f t="shared" si="12"/>
        <v>50</v>
      </c>
      <c r="K50" s="54">
        <f>K51</f>
        <v>50</v>
      </c>
      <c r="L50" s="54">
        <f>L51</f>
        <v>0</v>
      </c>
    </row>
    <row r="51" spans="1:12" ht="15.75">
      <c r="A51" s="153" t="s">
        <v>191</v>
      </c>
      <c r="B51" s="44" t="s">
        <v>375</v>
      </c>
      <c r="C51" s="44" t="s">
        <v>192</v>
      </c>
      <c r="D51" s="54">
        <v>50</v>
      </c>
      <c r="E51" s="54">
        <v>50</v>
      </c>
      <c r="F51" s="45">
        <f>D51-E51</f>
        <v>0</v>
      </c>
      <c r="G51" s="54">
        <v>50</v>
      </c>
      <c r="K51" s="54">
        <v>50</v>
      </c>
      <c r="L51" s="45">
        <f>G51-K51</f>
        <v>0</v>
      </c>
    </row>
    <row r="52" spans="1:12" ht="31.5">
      <c r="A52" s="152" t="s">
        <v>492</v>
      </c>
      <c r="B52" s="39" t="s">
        <v>28</v>
      </c>
      <c r="C52" s="39"/>
      <c r="D52" s="40">
        <f>D53+D56+D59+D62+D65+D68+D74+D77+D80+D86+D89+D95+D98+D101+D104+D92+D83</f>
        <v>471463.91699999996</v>
      </c>
      <c r="E52" s="40">
        <f>E53+E56+E59+E62+E65+E68+E74+E77+E80+E86+E89+E95+E98+E101+E104+E92+E83</f>
        <v>471463.91699999996</v>
      </c>
      <c r="F52" s="40">
        <f>F53+F56+F59+F62+F65+F68+F74+F77+F80+F86+F89+F95+F98+F101+F104+F92+F83</f>
        <v>0</v>
      </c>
      <c r="G52" s="40">
        <f>G53+G56+G59+G62+G65+G68+G74+G77+G80+G86+G89+G95+G98+G101+G104+G92+G83</f>
        <v>468797.12999999995</v>
      </c>
      <c r="H52" s="11">
        <v>469624.4</v>
      </c>
      <c r="I52" s="118">
        <f>H52-G52</f>
        <v>827.2700000000768</v>
      </c>
      <c r="K52" s="40">
        <f>K53+K56+K59+K62+K65+K68+K74+K77+K80+K86+K89+K95+K98+K101+K104+K92+K83</f>
        <v>470291.42999999993</v>
      </c>
      <c r="L52" s="40">
        <f>L53+L56+L59+L62+L65+L68+L74+L77+L80+L86+L89+L95+L98+L101+L104+L92+L83</f>
        <v>-1494.3000000000002</v>
      </c>
    </row>
    <row r="53" spans="1:12" ht="15.75">
      <c r="A53" s="178" t="s">
        <v>103</v>
      </c>
      <c r="B53" s="44" t="s">
        <v>29</v>
      </c>
      <c r="C53" s="207"/>
      <c r="D53" s="54">
        <f aca="true" t="shared" si="13" ref="D53:G54">D54</f>
        <v>142662.7</v>
      </c>
      <c r="E53" s="54">
        <f t="shared" si="13"/>
        <v>142662.7</v>
      </c>
      <c r="F53" s="54">
        <f t="shared" si="13"/>
        <v>0</v>
      </c>
      <c r="G53" s="54">
        <f t="shared" si="13"/>
        <v>147486.2</v>
      </c>
      <c r="K53" s="54">
        <f>K54</f>
        <v>147486.2</v>
      </c>
      <c r="L53" s="54">
        <f>L54</f>
        <v>0</v>
      </c>
    </row>
    <row r="54" spans="1:12" ht="31.5">
      <c r="A54" s="163" t="s">
        <v>190</v>
      </c>
      <c r="B54" s="44" t="s">
        <v>29</v>
      </c>
      <c r="C54" s="44" t="s">
        <v>178</v>
      </c>
      <c r="D54" s="45">
        <f t="shared" si="13"/>
        <v>142662.7</v>
      </c>
      <c r="E54" s="45">
        <f t="shared" si="13"/>
        <v>142662.7</v>
      </c>
      <c r="F54" s="45">
        <f t="shared" si="13"/>
        <v>0</v>
      </c>
      <c r="G54" s="45">
        <f t="shared" si="13"/>
        <v>147486.2</v>
      </c>
      <c r="K54" s="45">
        <f>K55</f>
        <v>147486.2</v>
      </c>
      <c r="L54" s="45">
        <f>L55</f>
        <v>0</v>
      </c>
    </row>
    <row r="55" spans="1:12" ht="15.75">
      <c r="A55" s="153" t="s">
        <v>191</v>
      </c>
      <c r="B55" s="44" t="s">
        <v>29</v>
      </c>
      <c r="C55" s="44" t="s">
        <v>192</v>
      </c>
      <c r="D55" s="45">
        <f>142662.7</f>
        <v>142662.7</v>
      </c>
      <c r="E55" s="45">
        <f>142662.7</f>
        <v>142662.7</v>
      </c>
      <c r="F55" s="45">
        <f>D55-E55</f>
        <v>0</v>
      </c>
      <c r="G55" s="45">
        <v>147486.2</v>
      </c>
      <c r="K55" s="45">
        <v>147486.2</v>
      </c>
      <c r="L55" s="45">
        <f>G55-K55</f>
        <v>0</v>
      </c>
    </row>
    <row r="56" spans="1:12" ht="15.75">
      <c r="A56" s="139" t="s">
        <v>215</v>
      </c>
      <c r="B56" s="44" t="s">
        <v>221</v>
      </c>
      <c r="C56" s="44"/>
      <c r="D56" s="45">
        <f aca="true" t="shared" si="14" ref="D56:G57">D57</f>
        <v>1000</v>
      </c>
      <c r="E56" s="45">
        <f t="shared" si="14"/>
        <v>1000</v>
      </c>
      <c r="F56" s="45">
        <f t="shared" si="14"/>
        <v>0</v>
      </c>
      <c r="G56" s="45">
        <f t="shared" si="14"/>
        <v>1000</v>
      </c>
      <c r="K56" s="45">
        <f>K57</f>
        <v>1000</v>
      </c>
      <c r="L56" s="45">
        <f>L57</f>
        <v>0</v>
      </c>
    </row>
    <row r="57" spans="1:12" ht="31.5">
      <c r="A57" s="163" t="s">
        <v>190</v>
      </c>
      <c r="B57" s="44" t="s">
        <v>221</v>
      </c>
      <c r="C57" s="44" t="s">
        <v>178</v>
      </c>
      <c r="D57" s="45">
        <f t="shared" si="14"/>
        <v>1000</v>
      </c>
      <c r="E57" s="45">
        <f t="shared" si="14"/>
        <v>1000</v>
      </c>
      <c r="F57" s="45">
        <f t="shared" si="14"/>
        <v>0</v>
      </c>
      <c r="G57" s="45">
        <f t="shared" si="14"/>
        <v>1000</v>
      </c>
      <c r="K57" s="45">
        <f>K58</f>
        <v>1000</v>
      </c>
      <c r="L57" s="45">
        <f>L58</f>
        <v>0</v>
      </c>
    </row>
    <row r="58" spans="1:12" ht="15.75">
      <c r="A58" s="153" t="s">
        <v>191</v>
      </c>
      <c r="B58" s="44" t="s">
        <v>221</v>
      </c>
      <c r="C58" s="44" t="s">
        <v>192</v>
      </c>
      <c r="D58" s="45">
        <v>1000</v>
      </c>
      <c r="E58" s="45">
        <v>1000</v>
      </c>
      <c r="F58" s="45">
        <f>D58-E58</f>
        <v>0</v>
      </c>
      <c r="G58" s="45">
        <v>1000</v>
      </c>
      <c r="K58" s="45">
        <v>1000</v>
      </c>
      <c r="L58" s="45">
        <f>G58-K58</f>
        <v>0</v>
      </c>
    </row>
    <row r="59" spans="1:12" ht="19.5" customHeight="1">
      <c r="A59" s="139" t="s">
        <v>572</v>
      </c>
      <c r="B59" s="44" t="s">
        <v>493</v>
      </c>
      <c r="C59" s="44"/>
      <c r="D59" s="45">
        <f aca="true" t="shared" si="15" ref="D59:G60">D60</f>
        <v>2000</v>
      </c>
      <c r="E59" s="45">
        <f t="shared" si="15"/>
        <v>2000</v>
      </c>
      <c r="F59" s="45">
        <f t="shared" si="15"/>
        <v>0</v>
      </c>
      <c r="G59" s="45">
        <f t="shared" si="15"/>
        <v>2000</v>
      </c>
      <c r="K59" s="45">
        <f>K60</f>
        <v>2000</v>
      </c>
      <c r="L59" s="45">
        <f>L60</f>
        <v>0</v>
      </c>
    </row>
    <row r="60" spans="1:12" ht="31.5">
      <c r="A60" s="163" t="s">
        <v>190</v>
      </c>
      <c r="B60" s="44" t="s">
        <v>493</v>
      </c>
      <c r="C60" s="44" t="s">
        <v>178</v>
      </c>
      <c r="D60" s="45">
        <f t="shared" si="15"/>
        <v>2000</v>
      </c>
      <c r="E60" s="45">
        <f t="shared" si="15"/>
        <v>2000</v>
      </c>
      <c r="F60" s="45">
        <f t="shared" si="15"/>
        <v>0</v>
      </c>
      <c r="G60" s="45">
        <f t="shared" si="15"/>
        <v>2000</v>
      </c>
      <c r="K60" s="45">
        <f>K61</f>
        <v>2000</v>
      </c>
      <c r="L60" s="45">
        <f>L61</f>
        <v>0</v>
      </c>
    </row>
    <row r="61" spans="1:16" s="14" customFormat="1" ht="15.75">
      <c r="A61" s="153" t="s">
        <v>191</v>
      </c>
      <c r="B61" s="44" t="s">
        <v>493</v>
      </c>
      <c r="C61" s="44" t="s">
        <v>192</v>
      </c>
      <c r="D61" s="45">
        <v>2000</v>
      </c>
      <c r="E61" s="45">
        <v>2000</v>
      </c>
      <c r="F61" s="45">
        <f>D61-E61</f>
        <v>0</v>
      </c>
      <c r="G61" s="45">
        <v>2000</v>
      </c>
      <c r="H61" s="270"/>
      <c r="I61" s="270"/>
      <c r="J61" s="270"/>
      <c r="K61" s="45">
        <v>2000</v>
      </c>
      <c r="L61" s="45">
        <f>G61-K61</f>
        <v>0</v>
      </c>
      <c r="M61" s="270"/>
      <c r="N61" s="270"/>
      <c r="O61" s="270"/>
      <c r="P61" s="270"/>
    </row>
    <row r="62" spans="1:16" s="14" customFormat="1" ht="15.75">
      <c r="A62" s="139" t="s">
        <v>330</v>
      </c>
      <c r="B62" s="44" t="s">
        <v>289</v>
      </c>
      <c r="C62" s="44"/>
      <c r="D62" s="45">
        <f aca="true" t="shared" si="16" ref="D62:G63">D63</f>
        <v>8000</v>
      </c>
      <c r="E62" s="45">
        <f t="shared" si="16"/>
        <v>8000</v>
      </c>
      <c r="F62" s="45">
        <f t="shared" si="16"/>
        <v>0</v>
      </c>
      <c r="G62" s="45">
        <f t="shared" si="16"/>
        <v>0</v>
      </c>
      <c r="H62" s="270"/>
      <c r="I62" s="270"/>
      <c r="J62" s="270"/>
      <c r="K62" s="45">
        <f>K63</f>
        <v>0</v>
      </c>
      <c r="L62" s="45">
        <f>L63</f>
        <v>0</v>
      </c>
      <c r="M62" s="270"/>
      <c r="N62" s="270"/>
      <c r="O62" s="270"/>
      <c r="P62" s="270"/>
    </row>
    <row r="63" spans="1:16" s="14" customFormat="1" ht="31.5">
      <c r="A63" s="163" t="s">
        <v>190</v>
      </c>
      <c r="B63" s="44" t="s">
        <v>289</v>
      </c>
      <c r="C63" s="44" t="s">
        <v>178</v>
      </c>
      <c r="D63" s="45">
        <f t="shared" si="16"/>
        <v>8000</v>
      </c>
      <c r="E63" s="45">
        <f t="shared" si="16"/>
        <v>8000</v>
      </c>
      <c r="F63" s="45">
        <f t="shared" si="16"/>
        <v>0</v>
      </c>
      <c r="G63" s="45">
        <f t="shared" si="16"/>
        <v>0</v>
      </c>
      <c r="H63" s="270"/>
      <c r="I63" s="270"/>
      <c r="J63" s="270"/>
      <c r="K63" s="45">
        <f>K64</f>
        <v>0</v>
      </c>
      <c r="L63" s="45">
        <f>L64</f>
        <v>0</v>
      </c>
      <c r="M63" s="270"/>
      <c r="N63" s="270"/>
      <c r="O63" s="270"/>
      <c r="P63" s="270"/>
    </row>
    <row r="64" spans="1:16" s="14" customFormat="1" ht="15.75">
      <c r="A64" s="153" t="s">
        <v>191</v>
      </c>
      <c r="B64" s="44" t="s">
        <v>289</v>
      </c>
      <c r="C64" s="44" t="s">
        <v>192</v>
      </c>
      <c r="D64" s="45">
        <v>8000</v>
      </c>
      <c r="E64" s="45">
        <v>8000</v>
      </c>
      <c r="F64" s="45">
        <f>D64-E64</f>
        <v>0</v>
      </c>
      <c r="G64" s="45">
        <v>0</v>
      </c>
      <c r="H64" s="270"/>
      <c r="I64" s="270"/>
      <c r="J64" s="270"/>
      <c r="K64" s="45">
        <v>0</v>
      </c>
      <c r="L64" s="45">
        <v>0</v>
      </c>
      <c r="M64" s="270"/>
      <c r="N64" s="270"/>
      <c r="O64" s="270"/>
      <c r="P64" s="270"/>
    </row>
    <row r="65" spans="1:16" s="14" customFormat="1" ht="15.75">
      <c r="A65" s="139" t="s">
        <v>265</v>
      </c>
      <c r="B65" s="44" t="s">
        <v>30</v>
      </c>
      <c r="C65" s="44"/>
      <c r="D65" s="45">
        <f aca="true" t="shared" si="17" ref="D65:G66">D66</f>
        <v>2394.9</v>
      </c>
      <c r="E65" s="45">
        <f t="shared" si="17"/>
        <v>2394.9</v>
      </c>
      <c r="F65" s="45">
        <f t="shared" si="17"/>
        <v>0</v>
      </c>
      <c r="G65" s="45">
        <f t="shared" si="17"/>
        <v>1944.9</v>
      </c>
      <c r="H65" s="270"/>
      <c r="I65" s="270"/>
      <c r="J65" s="270"/>
      <c r="K65" s="45">
        <f>K66</f>
        <v>1944.9</v>
      </c>
      <c r="L65" s="45">
        <f>L66</f>
        <v>0</v>
      </c>
      <c r="M65" s="270"/>
      <c r="N65" s="270"/>
      <c r="O65" s="270"/>
      <c r="P65" s="270"/>
    </row>
    <row r="66" spans="1:16" s="16" customFormat="1" ht="31.5">
      <c r="A66" s="163" t="s">
        <v>190</v>
      </c>
      <c r="B66" s="44" t="s">
        <v>30</v>
      </c>
      <c r="C66" s="44" t="s">
        <v>178</v>
      </c>
      <c r="D66" s="45">
        <f t="shared" si="17"/>
        <v>2394.9</v>
      </c>
      <c r="E66" s="45">
        <f t="shared" si="17"/>
        <v>2394.9</v>
      </c>
      <c r="F66" s="45">
        <f t="shared" si="17"/>
        <v>0</v>
      </c>
      <c r="G66" s="45">
        <f t="shared" si="17"/>
        <v>1944.9</v>
      </c>
      <c r="H66" s="272"/>
      <c r="I66" s="272"/>
      <c r="J66" s="272"/>
      <c r="K66" s="45">
        <f>K67</f>
        <v>1944.9</v>
      </c>
      <c r="L66" s="45">
        <f>L67</f>
        <v>0</v>
      </c>
      <c r="M66" s="272"/>
      <c r="N66" s="272"/>
      <c r="O66" s="272"/>
      <c r="P66" s="272"/>
    </row>
    <row r="67" spans="1:16" s="14" customFormat="1" ht="15.75">
      <c r="A67" s="153" t="s">
        <v>191</v>
      </c>
      <c r="B67" s="44" t="s">
        <v>30</v>
      </c>
      <c r="C67" s="44" t="s">
        <v>192</v>
      </c>
      <c r="D67" s="45">
        <v>2394.9</v>
      </c>
      <c r="E67" s="45">
        <v>2394.9</v>
      </c>
      <c r="F67" s="45">
        <f>D67-E67</f>
        <v>0</v>
      </c>
      <c r="G67" s="45">
        <v>1944.9</v>
      </c>
      <c r="H67" s="270"/>
      <c r="I67" s="270"/>
      <c r="J67" s="270"/>
      <c r="K67" s="45">
        <v>1944.9</v>
      </c>
      <c r="L67" s="45">
        <f>G67-K67</f>
        <v>0</v>
      </c>
      <c r="M67" s="270"/>
      <c r="N67" s="270"/>
      <c r="O67" s="270"/>
      <c r="P67" s="270"/>
    </row>
    <row r="68" spans="1:12" ht="31.5">
      <c r="A68" s="139" t="s">
        <v>266</v>
      </c>
      <c r="B68" s="44" t="s">
        <v>31</v>
      </c>
      <c r="C68" s="44"/>
      <c r="D68" s="45">
        <f>D72+D69</f>
        <v>422.5</v>
      </c>
      <c r="E68" s="45">
        <f>E72+E69</f>
        <v>422.5</v>
      </c>
      <c r="F68" s="45">
        <f>F72+F69</f>
        <v>0</v>
      </c>
      <c r="G68" s="45">
        <f>G72+G69</f>
        <v>422.5</v>
      </c>
      <c r="K68" s="45">
        <f>K72+K69</f>
        <v>422.5</v>
      </c>
      <c r="L68" s="45">
        <f>L72+L69</f>
        <v>0</v>
      </c>
    </row>
    <row r="69" spans="1:12" ht="15.75">
      <c r="A69" s="156" t="s">
        <v>89</v>
      </c>
      <c r="B69" s="44" t="s">
        <v>31</v>
      </c>
      <c r="C69" s="44" t="s">
        <v>85</v>
      </c>
      <c r="D69" s="45">
        <f>D70+D71</f>
        <v>252.5</v>
      </c>
      <c r="E69" s="45">
        <f>E70+E71</f>
        <v>252.5</v>
      </c>
      <c r="F69" s="45">
        <f>F70+F71</f>
        <v>0</v>
      </c>
      <c r="G69" s="45">
        <f>G70+G71</f>
        <v>252.5</v>
      </c>
      <c r="K69" s="45">
        <f>K70+K71</f>
        <v>252.5</v>
      </c>
      <c r="L69" s="45">
        <f>L70+L71</f>
        <v>0</v>
      </c>
    </row>
    <row r="70" spans="1:12" ht="15.75">
      <c r="A70" s="169" t="s">
        <v>84</v>
      </c>
      <c r="B70" s="44" t="s">
        <v>31</v>
      </c>
      <c r="C70" s="44" t="s">
        <v>86</v>
      </c>
      <c r="D70" s="45">
        <v>180</v>
      </c>
      <c r="E70" s="45">
        <v>180</v>
      </c>
      <c r="F70" s="45">
        <f>D70-E70</f>
        <v>0</v>
      </c>
      <c r="G70" s="45">
        <v>180</v>
      </c>
      <c r="K70" s="45">
        <v>180</v>
      </c>
      <c r="L70" s="45">
        <f>G70-K70</f>
        <v>0</v>
      </c>
    </row>
    <row r="71" spans="1:12" ht="15.75">
      <c r="A71" s="169" t="s">
        <v>234</v>
      </c>
      <c r="B71" s="44" t="s">
        <v>31</v>
      </c>
      <c r="C71" s="44" t="s">
        <v>233</v>
      </c>
      <c r="D71" s="45">
        <v>72.5</v>
      </c>
      <c r="E71" s="45">
        <v>72.5</v>
      </c>
      <c r="F71" s="45">
        <f>D71-E71</f>
        <v>0</v>
      </c>
      <c r="G71" s="45">
        <v>72.5</v>
      </c>
      <c r="K71" s="45">
        <v>72.5</v>
      </c>
      <c r="L71" s="45">
        <f>G71-K71</f>
        <v>0</v>
      </c>
    </row>
    <row r="72" spans="1:12" ht="31.5">
      <c r="A72" s="163" t="s">
        <v>190</v>
      </c>
      <c r="B72" s="44" t="s">
        <v>31</v>
      </c>
      <c r="C72" s="44" t="s">
        <v>178</v>
      </c>
      <c r="D72" s="45">
        <f>D73</f>
        <v>170</v>
      </c>
      <c r="E72" s="45">
        <f>E73</f>
        <v>170</v>
      </c>
      <c r="F72" s="45">
        <f>F73</f>
        <v>0</v>
      </c>
      <c r="G72" s="45">
        <f>G73</f>
        <v>170</v>
      </c>
      <c r="K72" s="45">
        <f>K73</f>
        <v>170</v>
      </c>
      <c r="L72" s="45">
        <f>L73</f>
        <v>0</v>
      </c>
    </row>
    <row r="73" spans="1:12" ht="15.75">
      <c r="A73" s="153" t="s">
        <v>191</v>
      </c>
      <c r="B73" s="44" t="s">
        <v>31</v>
      </c>
      <c r="C73" s="44" t="s">
        <v>192</v>
      </c>
      <c r="D73" s="45">
        <v>170</v>
      </c>
      <c r="E73" s="45">
        <v>170</v>
      </c>
      <c r="F73" s="45">
        <f>D73-E73</f>
        <v>0</v>
      </c>
      <c r="G73" s="45">
        <v>170</v>
      </c>
      <c r="K73" s="45">
        <v>170</v>
      </c>
      <c r="L73" s="45">
        <f>G73-K73</f>
        <v>0</v>
      </c>
    </row>
    <row r="74" spans="1:12" ht="15.75">
      <c r="A74" s="139" t="s">
        <v>267</v>
      </c>
      <c r="B74" s="44" t="s">
        <v>32</v>
      </c>
      <c r="C74" s="44"/>
      <c r="D74" s="45">
        <f aca="true" t="shared" si="18" ref="D74:G75">D75</f>
        <v>5966.2</v>
      </c>
      <c r="E74" s="45">
        <f t="shared" si="18"/>
        <v>5966.2</v>
      </c>
      <c r="F74" s="45">
        <f t="shared" si="18"/>
        <v>0</v>
      </c>
      <c r="G74" s="45">
        <f t="shared" si="18"/>
        <v>3044.6</v>
      </c>
      <c r="K74" s="45">
        <f>K75</f>
        <v>3044.6</v>
      </c>
      <c r="L74" s="45">
        <f>L75</f>
        <v>0</v>
      </c>
    </row>
    <row r="75" spans="1:16" s="14" customFormat="1" ht="31.5">
      <c r="A75" s="163" t="s">
        <v>190</v>
      </c>
      <c r="B75" s="44" t="s">
        <v>32</v>
      </c>
      <c r="C75" s="44" t="s">
        <v>178</v>
      </c>
      <c r="D75" s="45">
        <f t="shared" si="18"/>
        <v>5966.2</v>
      </c>
      <c r="E75" s="45">
        <f t="shared" si="18"/>
        <v>5966.2</v>
      </c>
      <c r="F75" s="45">
        <f t="shared" si="18"/>
        <v>0</v>
      </c>
      <c r="G75" s="45">
        <f t="shared" si="18"/>
        <v>3044.6</v>
      </c>
      <c r="H75" s="270"/>
      <c r="I75" s="270"/>
      <c r="J75" s="270"/>
      <c r="K75" s="45">
        <f>K76</f>
        <v>3044.6</v>
      </c>
      <c r="L75" s="45">
        <f>L76</f>
        <v>0</v>
      </c>
      <c r="M75" s="270"/>
      <c r="N75" s="270"/>
      <c r="O75" s="270"/>
      <c r="P75" s="270"/>
    </row>
    <row r="76" spans="1:16" s="14" customFormat="1" ht="15.75">
      <c r="A76" s="153" t="s">
        <v>191</v>
      </c>
      <c r="B76" s="44" t="s">
        <v>32</v>
      </c>
      <c r="C76" s="44" t="s">
        <v>192</v>
      </c>
      <c r="D76" s="45">
        <v>5966.2</v>
      </c>
      <c r="E76" s="45">
        <v>5966.2</v>
      </c>
      <c r="F76" s="45">
        <f>D76-E76</f>
        <v>0</v>
      </c>
      <c r="G76" s="45">
        <v>3044.6</v>
      </c>
      <c r="H76" s="270"/>
      <c r="I76" s="270"/>
      <c r="J76" s="270"/>
      <c r="K76" s="45">
        <v>3044.6</v>
      </c>
      <c r="L76" s="45">
        <f>G76-K76</f>
        <v>0</v>
      </c>
      <c r="M76" s="270"/>
      <c r="N76" s="270"/>
      <c r="O76" s="270"/>
      <c r="P76" s="270"/>
    </row>
    <row r="77" spans="1:16" s="14" customFormat="1" ht="31.5">
      <c r="A77" s="153" t="s">
        <v>329</v>
      </c>
      <c r="B77" s="44" t="s">
        <v>359</v>
      </c>
      <c r="C77" s="44"/>
      <c r="D77" s="45">
        <f aca="true" t="shared" si="19" ref="D77:G78">D78</f>
        <v>50</v>
      </c>
      <c r="E77" s="45">
        <f t="shared" si="19"/>
        <v>50</v>
      </c>
      <c r="F77" s="45">
        <f t="shared" si="19"/>
        <v>0</v>
      </c>
      <c r="G77" s="45">
        <f t="shared" si="19"/>
        <v>50</v>
      </c>
      <c r="H77" s="270"/>
      <c r="I77" s="270"/>
      <c r="J77" s="270"/>
      <c r="K77" s="45">
        <f>K78</f>
        <v>50</v>
      </c>
      <c r="L77" s="45">
        <f>L78</f>
        <v>0</v>
      </c>
      <c r="M77" s="270"/>
      <c r="N77" s="270"/>
      <c r="O77" s="270"/>
      <c r="P77" s="270"/>
    </row>
    <row r="78" spans="1:16" s="14" customFormat="1" ht="31.5">
      <c r="A78" s="163" t="s">
        <v>190</v>
      </c>
      <c r="B78" s="44" t="s">
        <v>359</v>
      </c>
      <c r="C78" s="44" t="s">
        <v>178</v>
      </c>
      <c r="D78" s="45">
        <f t="shared" si="19"/>
        <v>50</v>
      </c>
      <c r="E78" s="45">
        <f t="shared" si="19"/>
        <v>50</v>
      </c>
      <c r="F78" s="45">
        <f t="shared" si="19"/>
        <v>0</v>
      </c>
      <c r="G78" s="45">
        <f t="shared" si="19"/>
        <v>50</v>
      </c>
      <c r="H78" s="270"/>
      <c r="I78" s="270"/>
      <c r="J78" s="270"/>
      <c r="K78" s="45">
        <f>K79</f>
        <v>50</v>
      </c>
      <c r="L78" s="45">
        <f>L79</f>
        <v>0</v>
      </c>
      <c r="M78" s="270"/>
      <c r="N78" s="270"/>
      <c r="O78" s="270"/>
      <c r="P78" s="270"/>
    </row>
    <row r="79" spans="1:16" s="14" customFormat="1" ht="15.75">
      <c r="A79" s="153" t="s">
        <v>191</v>
      </c>
      <c r="B79" s="44" t="s">
        <v>359</v>
      </c>
      <c r="C79" s="44" t="s">
        <v>192</v>
      </c>
      <c r="D79" s="45">
        <v>50</v>
      </c>
      <c r="E79" s="45">
        <v>50</v>
      </c>
      <c r="F79" s="45">
        <f>D79-E79</f>
        <v>0</v>
      </c>
      <c r="G79" s="45">
        <v>50</v>
      </c>
      <c r="H79" s="270"/>
      <c r="I79" s="270"/>
      <c r="J79" s="270"/>
      <c r="K79" s="45">
        <v>50</v>
      </c>
      <c r="L79" s="45">
        <f>G79-K79</f>
        <v>0</v>
      </c>
      <c r="M79" s="270"/>
      <c r="N79" s="270"/>
      <c r="O79" s="270"/>
      <c r="P79" s="270"/>
    </row>
    <row r="80" spans="1:16" s="30" customFormat="1" ht="15.75">
      <c r="A80" s="139" t="s">
        <v>256</v>
      </c>
      <c r="B80" s="44" t="s">
        <v>257</v>
      </c>
      <c r="C80" s="44"/>
      <c r="D80" s="45">
        <f aca="true" t="shared" si="20" ref="D80:G81">D81</f>
        <v>2426.9</v>
      </c>
      <c r="E80" s="45">
        <f t="shared" si="20"/>
        <v>2426.9</v>
      </c>
      <c r="F80" s="45">
        <f t="shared" si="20"/>
        <v>0</v>
      </c>
      <c r="G80" s="45">
        <f t="shared" si="20"/>
        <v>2523.9</v>
      </c>
      <c r="H80" s="271"/>
      <c r="I80" s="271"/>
      <c r="J80" s="271"/>
      <c r="K80" s="45">
        <f>K81</f>
        <v>2523.9</v>
      </c>
      <c r="L80" s="45">
        <f>L81</f>
        <v>0</v>
      </c>
      <c r="M80" s="271"/>
      <c r="N80" s="271"/>
      <c r="O80" s="271"/>
      <c r="P80" s="271"/>
    </row>
    <row r="81" spans="1:16" s="30" customFormat="1" ht="31.5">
      <c r="A81" s="163" t="s">
        <v>190</v>
      </c>
      <c r="B81" s="44" t="s">
        <v>257</v>
      </c>
      <c r="C81" s="44" t="s">
        <v>178</v>
      </c>
      <c r="D81" s="45">
        <f t="shared" si="20"/>
        <v>2426.9</v>
      </c>
      <c r="E81" s="45">
        <f t="shared" si="20"/>
        <v>2426.9</v>
      </c>
      <c r="F81" s="45">
        <f t="shared" si="20"/>
        <v>0</v>
      </c>
      <c r="G81" s="45">
        <f t="shared" si="20"/>
        <v>2523.9</v>
      </c>
      <c r="H81" s="271"/>
      <c r="I81" s="271"/>
      <c r="J81" s="271"/>
      <c r="K81" s="45">
        <f>K82</f>
        <v>2523.9</v>
      </c>
      <c r="L81" s="45">
        <f>L82</f>
        <v>0</v>
      </c>
      <c r="M81" s="271"/>
      <c r="N81" s="271"/>
      <c r="O81" s="271"/>
      <c r="P81" s="271"/>
    </row>
    <row r="82" spans="1:16" s="30" customFormat="1" ht="15.75">
      <c r="A82" s="153" t="s">
        <v>191</v>
      </c>
      <c r="B82" s="44" t="s">
        <v>257</v>
      </c>
      <c r="C82" s="44" t="s">
        <v>192</v>
      </c>
      <c r="D82" s="45">
        <v>2426.9</v>
      </c>
      <c r="E82" s="45">
        <v>2426.9</v>
      </c>
      <c r="F82" s="45">
        <f>D82-E82</f>
        <v>0</v>
      </c>
      <c r="G82" s="45">
        <v>2523.9</v>
      </c>
      <c r="H82" s="271"/>
      <c r="I82" s="271"/>
      <c r="J82" s="271"/>
      <c r="K82" s="45">
        <v>2523.9</v>
      </c>
      <c r="L82" s="45">
        <f>G82-K82</f>
        <v>0</v>
      </c>
      <c r="M82" s="271"/>
      <c r="N82" s="271"/>
      <c r="O82" s="271"/>
      <c r="P82" s="271"/>
    </row>
    <row r="83" spans="1:16" s="30" customFormat="1" ht="31.5">
      <c r="A83" s="153" t="s">
        <v>371</v>
      </c>
      <c r="B83" s="44" t="s">
        <v>372</v>
      </c>
      <c r="C83" s="44"/>
      <c r="D83" s="45">
        <f aca="true" t="shared" si="21" ref="D83:G84">D84</f>
        <v>21952.505</v>
      </c>
      <c r="E83" s="45">
        <f t="shared" si="21"/>
        <v>21952.505</v>
      </c>
      <c r="F83" s="45">
        <f t="shared" si="21"/>
        <v>0</v>
      </c>
      <c r="G83" s="45">
        <f t="shared" si="21"/>
        <v>21952.5</v>
      </c>
      <c r="H83" s="271"/>
      <c r="I83" s="271"/>
      <c r="J83" s="271"/>
      <c r="K83" s="45">
        <f>K84</f>
        <v>21952.5</v>
      </c>
      <c r="L83" s="45">
        <f>L84</f>
        <v>0</v>
      </c>
      <c r="M83" s="271"/>
      <c r="N83" s="271"/>
      <c r="O83" s="271"/>
      <c r="P83" s="271"/>
    </row>
    <row r="84" spans="1:16" s="30" customFormat="1" ht="31.5">
      <c r="A84" s="153" t="s">
        <v>190</v>
      </c>
      <c r="B84" s="44" t="s">
        <v>372</v>
      </c>
      <c r="C84" s="44" t="s">
        <v>178</v>
      </c>
      <c r="D84" s="45">
        <f t="shared" si="21"/>
        <v>21952.505</v>
      </c>
      <c r="E84" s="45">
        <f t="shared" si="21"/>
        <v>21952.505</v>
      </c>
      <c r="F84" s="45">
        <f t="shared" si="21"/>
        <v>0</v>
      </c>
      <c r="G84" s="45">
        <f t="shared" si="21"/>
        <v>21952.5</v>
      </c>
      <c r="H84" s="271"/>
      <c r="I84" s="271"/>
      <c r="J84" s="271"/>
      <c r="K84" s="45">
        <f>K85</f>
        <v>21952.5</v>
      </c>
      <c r="L84" s="45">
        <f>L85</f>
        <v>0</v>
      </c>
      <c r="M84" s="271"/>
      <c r="N84" s="271"/>
      <c r="O84" s="271"/>
      <c r="P84" s="271"/>
    </row>
    <row r="85" spans="1:16" s="30" customFormat="1" ht="15.75">
      <c r="A85" s="153" t="s">
        <v>191</v>
      </c>
      <c r="B85" s="44" t="s">
        <v>372</v>
      </c>
      <c r="C85" s="44" t="s">
        <v>192</v>
      </c>
      <c r="D85" s="45">
        <v>21952.505</v>
      </c>
      <c r="E85" s="45">
        <v>21952.505</v>
      </c>
      <c r="F85" s="45">
        <f>D85-E85</f>
        <v>0</v>
      </c>
      <c r="G85" s="45">
        <v>21952.5</v>
      </c>
      <c r="H85" s="271"/>
      <c r="I85" s="271"/>
      <c r="J85" s="271"/>
      <c r="K85" s="45">
        <v>21952.5</v>
      </c>
      <c r="L85" s="45">
        <f>G85-K85</f>
        <v>0</v>
      </c>
      <c r="M85" s="271"/>
      <c r="N85" s="271"/>
      <c r="O85" s="271"/>
      <c r="P85" s="271"/>
    </row>
    <row r="86" spans="1:16" s="30" customFormat="1" ht="63">
      <c r="A86" s="169" t="s">
        <v>248</v>
      </c>
      <c r="B86" s="44" t="s">
        <v>244</v>
      </c>
      <c r="C86" s="44"/>
      <c r="D86" s="54">
        <f aca="true" t="shared" si="22" ref="D86:G87">D87</f>
        <v>4213.26</v>
      </c>
      <c r="E86" s="54">
        <f t="shared" si="22"/>
        <v>4213.26</v>
      </c>
      <c r="F86" s="54">
        <f t="shared" si="22"/>
        <v>0</v>
      </c>
      <c r="G86" s="54">
        <f t="shared" si="22"/>
        <v>3420.09</v>
      </c>
      <c r="H86" s="271"/>
      <c r="I86" s="271"/>
      <c r="J86" s="271"/>
      <c r="K86" s="54">
        <f>K87</f>
        <v>4914.39</v>
      </c>
      <c r="L86" s="54">
        <f>L87</f>
        <v>-1494.3000000000002</v>
      </c>
      <c r="M86" s="271"/>
      <c r="N86" s="271"/>
      <c r="O86" s="271"/>
      <c r="P86" s="271"/>
    </row>
    <row r="87" spans="1:16" s="30" customFormat="1" ht="31.5">
      <c r="A87" s="163" t="s">
        <v>190</v>
      </c>
      <c r="B87" s="44" t="s">
        <v>244</v>
      </c>
      <c r="C87" s="44" t="s">
        <v>178</v>
      </c>
      <c r="D87" s="54">
        <f t="shared" si="22"/>
        <v>4213.26</v>
      </c>
      <c r="E87" s="54">
        <f t="shared" si="22"/>
        <v>4213.26</v>
      </c>
      <c r="F87" s="54">
        <f t="shared" si="22"/>
        <v>0</v>
      </c>
      <c r="G87" s="54">
        <f t="shared" si="22"/>
        <v>3420.09</v>
      </c>
      <c r="H87" s="271"/>
      <c r="I87" s="271"/>
      <c r="J87" s="271"/>
      <c r="K87" s="54">
        <f>K88</f>
        <v>4914.39</v>
      </c>
      <c r="L87" s="54">
        <f>L88</f>
        <v>-1494.3000000000002</v>
      </c>
      <c r="M87" s="271"/>
      <c r="N87" s="271"/>
      <c r="O87" s="271"/>
      <c r="P87" s="271"/>
    </row>
    <row r="88" spans="1:16" s="30" customFormat="1" ht="15.75">
      <c r="A88" s="153" t="s">
        <v>191</v>
      </c>
      <c r="B88" s="44" t="s">
        <v>244</v>
      </c>
      <c r="C88" s="44" t="s">
        <v>192</v>
      </c>
      <c r="D88" s="54">
        <f>4735.26-522</f>
        <v>4213.26</v>
      </c>
      <c r="E88" s="54">
        <f>4735.26-522</f>
        <v>4213.26</v>
      </c>
      <c r="F88" s="45">
        <f>D88-E88</f>
        <v>0</v>
      </c>
      <c r="G88" s="54">
        <f>5387.89-473.5-1494.3</f>
        <v>3420.09</v>
      </c>
      <c r="H88" s="271"/>
      <c r="I88" s="271"/>
      <c r="J88" s="271"/>
      <c r="K88" s="54">
        <f>5387.89-473.5</f>
        <v>4914.39</v>
      </c>
      <c r="L88" s="45">
        <f>G88-K88</f>
        <v>-1494.3000000000002</v>
      </c>
      <c r="M88" s="271"/>
      <c r="N88" s="271"/>
      <c r="O88" s="271"/>
      <c r="P88" s="271"/>
    </row>
    <row r="89" spans="1:16" s="30" customFormat="1" ht="15.75">
      <c r="A89" s="139" t="s">
        <v>271</v>
      </c>
      <c r="B89" s="44" t="s">
        <v>37</v>
      </c>
      <c r="C89" s="44"/>
      <c r="D89" s="54">
        <f aca="true" t="shared" si="23" ref="D89:G90">D90</f>
        <v>260041</v>
      </c>
      <c r="E89" s="54">
        <f t="shared" si="23"/>
        <v>260041</v>
      </c>
      <c r="F89" s="54">
        <f t="shared" si="23"/>
        <v>0</v>
      </c>
      <c r="G89" s="54">
        <f t="shared" si="23"/>
        <v>265320.6</v>
      </c>
      <c r="H89" s="271"/>
      <c r="I89" s="271"/>
      <c r="J89" s="271"/>
      <c r="K89" s="54">
        <f>K90</f>
        <v>265320.6</v>
      </c>
      <c r="L89" s="54">
        <f>L90</f>
        <v>0</v>
      </c>
      <c r="M89" s="271"/>
      <c r="N89" s="271"/>
      <c r="O89" s="271"/>
      <c r="P89" s="271"/>
    </row>
    <row r="90" spans="1:16" s="30" customFormat="1" ht="31.5">
      <c r="A90" s="163" t="s">
        <v>190</v>
      </c>
      <c r="B90" s="44" t="s">
        <v>37</v>
      </c>
      <c r="C90" s="44" t="s">
        <v>178</v>
      </c>
      <c r="D90" s="54">
        <f t="shared" si="23"/>
        <v>260041</v>
      </c>
      <c r="E90" s="54">
        <f t="shared" si="23"/>
        <v>260041</v>
      </c>
      <c r="F90" s="54">
        <f t="shared" si="23"/>
        <v>0</v>
      </c>
      <c r="G90" s="54">
        <f t="shared" si="23"/>
        <v>265320.6</v>
      </c>
      <c r="H90" s="271"/>
      <c r="I90" s="271"/>
      <c r="J90" s="271"/>
      <c r="K90" s="54">
        <f>K91</f>
        <v>265320.6</v>
      </c>
      <c r="L90" s="54">
        <f>L91</f>
        <v>0</v>
      </c>
      <c r="M90" s="271"/>
      <c r="N90" s="271"/>
      <c r="O90" s="271"/>
      <c r="P90" s="271"/>
    </row>
    <row r="91" spans="1:16" s="30" customFormat="1" ht="15.75">
      <c r="A91" s="153" t="s">
        <v>191</v>
      </c>
      <c r="B91" s="44" t="s">
        <v>37</v>
      </c>
      <c r="C91" s="44" t="s">
        <v>192</v>
      </c>
      <c r="D91" s="45">
        <v>260041</v>
      </c>
      <c r="E91" s="45">
        <v>260041</v>
      </c>
      <c r="F91" s="45">
        <f>D91-E91</f>
        <v>0</v>
      </c>
      <c r="G91" s="45">
        <v>265320.6</v>
      </c>
      <c r="H91" s="271"/>
      <c r="I91" s="271"/>
      <c r="J91" s="271"/>
      <c r="K91" s="45">
        <v>265320.6</v>
      </c>
      <c r="L91" s="45">
        <f>G91-K91</f>
        <v>0</v>
      </c>
      <c r="M91" s="271"/>
      <c r="N91" s="271"/>
      <c r="O91" s="271"/>
      <c r="P91" s="271"/>
    </row>
    <row r="92" spans="1:16" s="30" customFormat="1" ht="47.25">
      <c r="A92" s="153" t="s">
        <v>422</v>
      </c>
      <c r="B92" s="44" t="s">
        <v>376</v>
      </c>
      <c r="C92" s="44"/>
      <c r="D92" s="45">
        <f aca="true" t="shared" si="24" ref="D92:G93">D93</f>
        <v>17657.100000000002</v>
      </c>
      <c r="E92" s="45">
        <f t="shared" si="24"/>
        <v>17657.100000000002</v>
      </c>
      <c r="F92" s="45">
        <f t="shared" si="24"/>
        <v>0</v>
      </c>
      <c r="G92" s="45">
        <f t="shared" si="24"/>
        <v>16922.288</v>
      </c>
      <c r="H92" s="271"/>
      <c r="I92" s="271"/>
      <c r="J92" s="271"/>
      <c r="K92" s="45">
        <f>K93</f>
        <v>16922.288</v>
      </c>
      <c r="L92" s="45">
        <f>L93</f>
        <v>0</v>
      </c>
      <c r="M92" s="271"/>
      <c r="N92" s="271"/>
      <c r="O92" s="271"/>
      <c r="P92" s="271"/>
    </row>
    <row r="93" spans="1:16" s="30" customFormat="1" ht="31.5">
      <c r="A93" s="153" t="s">
        <v>262</v>
      </c>
      <c r="B93" s="44" t="s">
        <v>376</v>
      </c>
      <c r="C93" s="44" t="s">
        <v>178</v>
      </c>
      <c r="D93" s="45">
        <f t="shared" si="24"/>
        <v>17657.100000000002</v>
      </c>
      <c r="E93" s="45">
        <f t="shared" si="24"/>
        <v>17657.100000000002</v>
      </c>
      <c r="F93" s="45">
        <f t="shared" si="24"/>
        <v>0</v>
      </c>
      <c r="G93" s="45">
        <f t="shared" si="24"/>
        <v>16922.288</v>
      </c>
      <c r="H93" s="271"/>
      <c r="I93" s="271"/>
      <c r="J93" s="271"/>
      <c r="K93" s="45">
        <f>K94</f>
        <v>16922.288</v>
      </c>
      <c r="L93" s="45">
        <f>L94</f>
        <v>0</v>
      </c>
      <c r="M93" s="271"/>
      <c r="N93" s="271"/>
      <c r="O93" s="271"/>
      <c r="P93" s="271"/>
    </row>
    <row r="94" spans="1:16" s="30" customFormat="1" ht="15.75">
      <c r="A94" s="153" t="s">
        <v>191</v>
      </c>
      <c r="B94" s="44" t="s">
        <v>376</v>
      </c>
      <c r="C94" s="44" t="s">
        <v>192</v>
      </c>
      <c r="D94" s="45">
        <f>16504.4+16.5+1135+1.2</f>
        <v>17657.100000000002</v>
      </c>
      <c r="E94" s="45">
        <f>16504.4+16.5+1135+1.2</f>
        <v>17657.100000000002</v>
      </c>
      <c r="F94" s="45">
        <f>D94-E94</f>
        <v>0</v>
      </c>
      <c r="G94" s="45">
        <f>15765.988+15.8+1139.3+1.2</f>
        <v>16922.288</v>
      </c>
      <c r="H94" s="271"/>
      <c r="I94" s="271"/>
      <c r="J94" s="271"/>
      <c r="K94" s="45">
        <f>15765.988+15.8+1139.3+1.2</f>
        <v>16922.288</v>
      </c>
      <c r="L94" s="45">
        <f>G94-K94</f>
        <v>0</v>
      </c>
      <c r="M94" s="271"/>
      <c r="N94" s="271"/>
      <c r="O94" s="271"/>
      <c r="P94" s="271"/>
    </row>
    <row r="95" spans="1:16" s="30" customFormat="1" ht="78.75">
      <c r="A95" s="171" t="s">
        <v>489</v>
      </c>
      <c r="B95" s="44" t="s">
        <v>377</v>
      </c>
      <c r="C95" s="44"/>
      <c r="D95" s="45">
        <f aca="true" t="shared" si="25" ref="D95:G96">D96</f>
        <v>50</v>
      </c>
      <c r="E95" s="45">
        <f t="shared" si="25"/>
        <v>50</v>
      </c>
      <c r="F95" s="45">
        <f t="shared" si="25"/>
        <v>0</v>
      </c>
      <c r="G95" s="45">
        <f t="shared" si="25"/>
        <v>50</v>
      </c>
      <c r="H95" s="271"/>
      <c r="I95" s="271"/>
      <c r="J95" s="271"/>
      <c r="K95" s="45">
        <f>K96</f>
        <v>50</v>
      </c>
      <c r="L95" s="45">
        <f>L96</f>
        <v>0</v>
      </c>
      <c r="M95" s="271"/>
      <c r="N95" s="271"/>
      <c r="O95" s="271"/>
      <c r="P95" s="271"/>
    </row>
    <row r="96" spans="1:16" s="30" customFormat="1" ht="31.5">
      <c r="A96" s="153" t="s">
        <v>262</v>
      </c>
      <c r="B96" s="44" t="s">
        <v>377</v>
      </c>
      <c r="C96" s="44" t="s">
        <v>178</v>
      </c>
      <c r="D96" s="45">
        <f t="shared" si="25"/>
        <v>50</v>
      </c>
      <c r="E96" s="45">
        <f t="shared" si="25"/>
        <v>50</v>
      </c>
      <c r="F96" s="45">
        <f t="shared" si="25"/>
        <v>0</v>
      </c>
      <c r="G96" s="45">
        <f t="shared" si="25"/>
        <v>50</v>
      </c>
      <c r="H96" s="271"/>
      <c r="I96" s="271"/>
      <c r="J96" s="271"/>
      <c r="K96" s="45">
        <f>K97</f>
        <v>50</v>
      </c>
      <c r="L96" s="45">
        <f>L97</f>
        <v>0</v>
      </c>
      <c r="M96" s="271"/>
      <c r="N96" s="271"/>
      <c r="O96" s="271"/>
      <c r="P96" s="271"/>
    </row>
    <row r="97" spans="1:16" s="30" customFormat="1" ht="15.75">
      <c r="A97" s="153" t="s">
        <v>191</v>
      </c>
      <c r="B97" s="44" t="s">
        <v>377</v>
      </c>
      <c r="C97" s="44" t="s">
        <v>192</v>
      </c>
      <c r="D97" s="45">
        <v>50</v>
      </c>
      <c r="E97" s="45">
        <v>50</v>
      </c>
      <c r="F97" s="45">
        <f>D97-E97</f>
        <v>0</v>
      </c>
      <c r="G97" s="45">
        <v>50</v>
      </c>
      <c r="H97" s="271"/>
      <c r="I97" s="271"/>
      <c r="J97" s="271"/>
      <c r="K97" s="45">
        <v>50</v>
      </c>
      <c r="L97" s="45">
        <f>G97-K97</f>
        <v>0</v>
      </c>
      <c r="M97" s="271"/>
      <c r="N97" s="271"/>
      <c r="O97" s="271"/>
      <c r="P97" s="271"/>
    </row>
    <row r="98" spans="1:16" s="30" customFormat="1" ht="47.25">
      <c r="A98" s="153" t="s">
        <v>423</v>
      </c>
      <c r="B98" s="44" t="s">
        <v>378</v>
      </c>
      <c r="C98" s="44"/>
      <c r="D98" s="45">
        <f aca="true" t="shared" si="26" ref="D98:G99">D99</f>
        <v>1779.952</v>
      </c>
      <c r="E98" s="45">
        <f t="shared" si="26"/>
        <v>1779.952</v>
      </c>
      <c r="F98" s="45">
        <f t="shared" si="26"/>
        <v>0</v>
      </c>
      <c r="G98" s="45">
        <f t="shared" si="26"/>
        <v>1779.952</v>
      </c>
      <c r="H98" s="271"/>
      <c r="I98" s="271"/>
      <c r="J98" s="271"/>
      <c r="K98" s="45">
        <f>K99</f>
        <v>1779.952</v>
      </c>
      <c r="L98" s="45">
        <f>L99</f>
        <v>0</v>
      </c>
      <c r="M98" s="271"/>
      <c r="N98" s="271"/>
      <c r="O98" s="271"/>
      <c r="P98" s="271"/>
    </row>
    <row r="99" spans="1:16" s="14" customFormat="1" ht="33.75" customHeight="1">
      <c r="A99" s="163" t="s">
        <v>190</v>
      </c>
      <c r="B99" s="44" t="s">
        <v>378</v>
      </c>
      <c r="C99" s="44" t="s">
        <v>178</v>
      </c>
      <c r="D99" s="45">
        <f t="shared" si="26"/>
        <v>1779.952</v>
      </c>
      <c r="E99" s="45">
        <f t="shared" si="26"/>
        <v>1779.952</v>
      </c>
      <c r="F99" s="45">
        <f t="shared" si="26"/>
        <v>0</v>
      </c>
      <c r="G99" s="45">
        <f t="shared" si="26"/>
        <v>1779.952</v>
      </c>
      <c r="H99" s="270"/>
      <c r="I99" s="270"/>
      <c r="J99" s="270"/>
      <c r="K99" s="45">
        <f>K100</f>
        <v>1779.952</v>
      </c>
      <c r="L99" s="45">
        <f>L100</f>
        <v>0</v>
      </c>
      <c r="M99" s="270"/>
      <c r="N99" s="270"/>
      <c r="O99" s="270"/>
      <c r="P99" s="270"/>
    </row>
    <row r="100" spans="1:16" s="14" customFormat="1" ht="15.75">
      <c r="A100" s="153" t="s">
        <v>191</v>
      </c>
      <c r="B100" s="44" t="s">
        <v>378</v>
      </c>
      <c r="C100" s="44" t="s">
        <v>192</v>
      </c>
      <c r="D100" s="45">
        <f>889.952+890</f>
        <v>1779.952</v>
      </c>
      <c r="E100" s="45">
        <f>889.952+890</f>
        <v>1779.952</v>
      </c>
      <c r="F100" s="45">
        <f>D100-E100</f>
        <v>0</v>
      </c>
      <c r="G100" s="45">
        <f>889.952+890</f>
        <v>1779.952</v>
      </c>
      <c r="H100" s="270"/>
      <c r="I100" s="270"/>
      <c r="J100" s="270"/>
      <c r="K100" s="45">
        <f>889.952+890</f>
        <v>1779.952</v>
      </c>
      <c r="L100" s="45">
        <f>G100-K100</f>
        <v>0</v>
      </c>
      <c r="M100" s="270"/>
      <c r="N100" s="270"/>
      <c r="O100" s="270"/>
      <c r="P100" s="270"/>
    </row>
    <row r="101" spans="1:16" s="14" customFormat="1" ht="31.5">
      <c r="A101" s="153" t="s">
        <v>379</v>
      </c>
      <c r="B101" s="44" t="s">
        <v>380</v>
      </c>
      <c r="C101" s="44"/>
      <c r="D101" s="45">
        <f aca="true" t="shared" si="27" ref="D101:G102">D102</f>
        <v>27.6</v>
      </c>
      <c r="E101" s="45">
        <f t="shared" si="27"/>
        <v>27.6</v>
      </c>
      <c r="F101" s="45">
        <f t="shared" si="27"/>
        <v>0</v>
      </c>
      <c r="G101" s="45">
        <f t="shared" si="27"/>
        <v>27.6</v>
      </c>
      <c r="H101" s="270"/>
      <c r="I101" s="270"/>
      <c r="J101" s="270"/>
      <c r="K101" s="45">
        <f>K102</f>
        <v>27.6</v>
      </c>
      <c r="L101" s="45">
        <f>L102</f>
        <v>0</v>
      </c>
      <c r="M101" s="270"/>
      <c r="N101" s="270"/>
      <c r="O101" s="270"/>
      <c r="P101" s="270"/>
    </row>
    <row r="102" spans="1:16" s="14" customFormat="1" ht="31.5">
      <c r="A102" s="163" t="s">
        <v>190</v>
      </c>
      <c r="B102" s="44" t="s">
        <v>380</v>
      </c>
      <c r="C102" s="44" t="s">
        <v>178</v>
      </c>
      <c r="D102" s="45">
        <f t="shared" si="27"/>
        <v>27.6</v>
      </c>
      <c r="E102" s="45">
        <f t="shared" si="27"/>
        <v>27.6</v>
      </c>
      <c r="F102" s="45">
        <f t="shared" si="27"/>
        <v>0</v>
      </c>
      <c r="G102" s="45">
        <f t="shared" si="27"/>
        <v>27.6</v>
      </c>
      <c r="H102" s="270"/>
      <c r="I102" s="270"/>
      <c r="J102" s="270"/>
      <c r="K102" s="45">
        <f>K103</f>
        <v>27.6</v>
      </c>
      <c r="L102" s="45">
        <f>L103</f>
        <v>0</v>
      </c>
      <c r="M102" s="270"/>
      <c r="N102" s="270"/>
      <c r="O102" s="270"/>
      <c r="P102" s="270"/>
    </row>
    <row r="103" spans="1:16" s="14" customFormat="1" ht="15.75">
      <c r="A103" s="153" t="s">
        <v>191</v>
      </c>
      <c r="B103" s="44" t="s">
        <v>380</v>
      </c>
      <c r="C103" s="44" t="s">
        <v>192</v>
      </c>
      <c r="D103" s="45">
        <v>27.6</v>
      </c>
      <c r="E103" s="45">
        <v>27.6</v>
      </c>
      <c r="F103" s="45">
        <f>D103-E103</f>
        <v>0</v>
      </c>
      <c r="G103" s="45">
        <v>27.6</v>
      </c>
      <c r="H103" s="270"/>
      <c r="I103" s="270"/>
      <c r="J103" s="270"/>
      <c r="K103" s="45">
        <v>27.6</v>
      </c>
      <c r="L103" s="45">
        <f>G103-K103</f>
        <v>0</v>
      </c>
      <c r="M103" s="270"/>
      <c r="N103" s="270"/>
      <c r="O103" s="270"/>
      <c r="P103" s="270"/>
    </row>
    <row r="104" spans="1:16" s="14" customFormat="1" ht="47.25">
      <c r="A104" s="153" t="s">
        <v>250</v>
      </c>
      <c r="B104" s="44" t="s">
        <v>258</v>
      </c>
      <c r="C104" s="44"/>
      <c r="D104" s="45">
        <f aca="true" t="shared" si="28" ref="D104:G105">D105</f>
        <v>819.3</v>
      </c>
      <c r="E104" s="45">
        <f t="shared" si="28"/>
        <v>819.3</v>
      </c>
      <c r="F104" s="45">
        <f t="shared" si="28"/>
        <v>0</v>
      </c>
      <c r="G104" s="45">
        <f t="shared" si="28"/>
        <v>852</v>
      </c>
      <c r="H104" s="270"/>
      <c r="I104" s="270"/>
      <c r="J104" s="270"/>
      <c r="K104" s="45">
        <f>K105</f>
        <v>852</v>
      </c>
      <c r="L104" s="45">
        <f>L105</f>
        <v>0</v>
      </c>
      <c r="M104" s="270"/>
      <c r="N104" s="270"/>
      <c r="O104" s="270"/>
      <c r="P104" s="270"/>
    </row>
    <row r="105" spans="1:16" s="14" customFormat="1" ht="31.5">
      <c r="A105" s="153" t="s">
        <v>190</v>
      </c>
      <c r="B105" s="44" t="s">
        <v>258</v>
      </c>
      <c r="C105" s="44" t="s">
        <v>178</v>
      </c>
      <c r="D105" s="45">
        <f t="shared" si="28"/>
        <v>819.3</v>
      </c>
      <c r="E105" s="45">
        <f t="shared" si="28"/>
        <v>819.3</v>
      </c>
      <c r="F105" s="45">
        <f t="shared" si="28"/>
        <v>0</v>
      </c>
      <c r="G105" s="45">
        <f t="shared" si="28"/>
        <v>852</v>
      </c>
      <c r="H105" s="270"/>
      <c r="I105" s="270"/>
      <c r="J105" s="270"/>
      <c r="K105" s="45">
        <f>K106</f>
        <v>852</v>
      </c>
      <c r="L105" s="45">
        <f>L106</f>
        <v>0</v>
      </c>
      <c r="M105" s="270"/>
      <c r="N105" s="270"/>
      <c r="O105" s="270"/>
      <c r="P105" s="270"/>
    </row>
    <row r="106" spans="1:16" s="14" customFormat="1" ht="15.75">
      <c r="A106" s="153" t="s">
        <v>191</v>
      </c>
      <c r="B106" s="44" t="s">
        <v>258</v>
      </c>
      <c r="C106" s="44" t="s">
        <v>192</v>
      </c>
      <c r="D106" s="45">
        <f>81.9+737.4</f>
        <v>819.3</v>
      </c>
      <c r="E106" s="45">
        <f>81.9+737.4</f>
        <v>819.3</v>
      </c>
      <c r="F106" s="45">
        <f>D106-E106</f>
        <v>0</v>
      </c>
      <c r="G106" s="45">
        <f>85.2+766.8</f>
        <v>852</v>
      </c>
      <c r="H106" s="270"/>
      <c r="I106" s="270"/>
      <c r="J106" s="270"/>
      <c r="K106" s="45">
        <f>85.2+766.8</f>
        <v>852</v>
      </c>
      <c r="L106" s="45">
        <f>G106-K106</f>
        <v>0</v>
      </c>
      <c r="M106" s="270"/>
      <c r="N106" s="270"/>
      <c r="O106" s="270"/>
      <c r="P106" s="270"/>
    </row>
    <row r="107" spans="1:16" s="14" customFormat="1" ht="31.5">
      <c r="A107" s="152" t="s">
        <v>497</v>
      </c>
      <c r="B107" s="39" t="s">
        <v>33</v>
      </c>
      <c r="C107" s="39"/>
      <c r="D107" s="40">
        <f>D108+D118+D121+D124+D127+D130+D133+D111+D136</f>
        <v>33809.2</v>
      </c>
      <c r="E107" s="40">
        <f>E108+E118+E121+E124+E127+E130+E133+E111+E136</f>
        <v>33809.2</v>
      </c>
      <c r="F107" s="40">
        <f>F108+F118+F121+F124+F127+F130+F133+F111+F136</f>
        <v>0</v>
      </c>
      <c r="G107" s="40">
        <f>G108+G118+G121+G124+G127+G130+G133+G111+G136</f>
        <v>34632.49999999999</v>
      </c>
      <c r="H107" s="270">
        <v>34632.5</v>
      </c>
      <c r="I107" s="113">
        <f>H107-G107</f>
        <v>0</v>
      </c>
      <c r="J107" s="270"/>
      <c r="K107" s="40">
        <f>K108+K118+K121+K124+K127+K130+K133+K111+K136</f>
        <v>34632.49999999999</v>
      </c>
      <c r="L107" s="40">
        <f>L108+L118+L121+L124+L127+L130+L133+L111+L136</f>
        <v>0</v>
      </c>
      <c r="M107" s="270"/>
      <c r="N107" s="270"/>
      <c r="O107" s="270"/>
      <c r="P107" s="270"/>
    </row>
    <row r="108" spans="1:16" s="14" customFormat="1" ht="15.75">
      <c r="A108" s="178" t="s">
        <v>105</v>
      </c>
      <c r="B108" s="44" t="s">
        <v>34</v>
      </c>
      <c r="C108" s="44"/>
      <c r="D108" s="45">
        <f>D109</f>
        <v>19240.8</v>
      </c>
      <c r="E108" s="45">
        <f>E109</f>
        <v>19240.8</v>
      </c>
      <c r="F108" s="45">
        <f>F109</f>
        <v>0</v>
      </c>
      <c r="G108" s="45">
        <f>G109</f>
        <v>20514.1</v>
      </c>
      <c r="H108" s="270"/>
      <c r="I108" s="270"/>
      <c r="J108" s="270"/>
      <c r="K108" s="45">
        <f>K109</f>
        <v>20514.1</v>
      </c>
      <c r="L108" s="45">
        <f>L109</f>
        <v>0</v>
      </c>
      <c r="M108" s="270"/>
      <c r="N108" s="270"/>
      <c r="O108" s="270"/>
      <c r="P108" s="270"/>
    </row>
    <row r="109" spans="1:16" s="14" customFormat="1" ht="31.5">
      <c r="A109" s="163" t="s">
        <v>190</v>
      </c>
      <c r="B109" s="44" t="s">
        <v>34</v>
      </c>
      <c r="C109" s="44" t="s">
        <v>178</v>
      </c>
      <c r="D109" s="45">
        <f>SUM(D110:D110)</f>
        <v>19240.8</v>
      </c>
      <c r="E109" s="45">
        <f>SUM(E110:E110)</f>
        <v>19240.8</v>
      </c>
      <c r="F109" s="45">
        <f>SUM(F110:F110)</f>
        <v>0</v>
      </c>
      <c r="G109" s="45">
        <f>SUM(G110:G110)</f>
        <v>20514.1</v>
      </c>
      <c r="H109" s="270"/>
      <c r="I109" s="270"/>
      <c r="J109" s="270"/>
      <c r="K109" s="45">
        <f>SUM(K110:K110)</f>
        <v>20514.1</v>
      </c>
      <c r="L109" s="45">
        <f>SUM(L110:L110)</f>
        <v>0</v>
      </c>
      <c r="M109" s="270"/>
      <c r="N109" s="270"/>
      <c r="O109" s="270"/>
      <c r="P109" s="270"/>
    </row>
    <row r="110" spans="1:16" s="14" customFormat="1" ht="15.75">
      <c r="A110" s="153" t="s">
        <v>195</v>
      </c>
      <c r="B110" s="44" t="s">
        <v>34</v>
      </c>
      <c r="C110" s="44" t="s">
        <v>196</v>
      </c>
      <c r="D110" s="45">
        <v>19240.8</v>
      </c>
      <c r="E110" s="45">
        <v>19240.8</v>
      </c>
      <c r="F110" s="45">
        <f>D110-E110</f>
        <v>0</v>
      </c>
      <c r="G110" s="45">
        <v>20514.1</v>
      </c>
      <c r="H110" s="270"/>
      <c r="I110" s="270"/>
      <c r="J110" s="270"/>
      <c r="K110" s="45">
        <v>20514.1</v>
      </c>
      <c r="L110" s="45">
        <f>G110-K110</f>
        <v>0</v>
      </c>
      <c r="M110" s="270"/>
      <c r="N110" s="270"/>
      <c r="O110" s="270"/>
      <c r="P110" s="270"/>
    </row>
    <row r="111" spans="1:16" s="14" customFormat="1" ht="31.5">
      <c r="A111" s="153" t="s">
        <v>366</v>
      </c>
      <c r="B111" s="44" t="s">
        <v>365</v>
      </c>
      <c r="C111" s="44"/>
      <c r="D111" s="45">
        <f>D112+D116</f>
        <v>13571.799999999997</v>
      </c>
      <c r="E111" s="45">
        <f>E112+E116</f>
        <v>13571.799999999997</v>
      </c>
      <c r="F111" s="45">
        <f>F112+F116</f>
        <v>0</v>
      </c>
      <c r="G111" s="45">
        <f>G112+G116</f>
        <v>13571.799999999997</v>
      </c>
      <c r="H111" s="270"/>
      <c r="I111" s="270"/>
      <c r="J111" s="270"/>
      <c r="K111" s="45">
        <f>K112+K116</f>
        <v>13571.799999999997</v>
      </c>
      <c r="L111" s="45">
        <f>L112+L116</f>
        <v>0</v>
      </c>
      <c r="M111" s="270"/>
      <c r="N111" s="270"/>
      <c r="O111" s="270"/>
      <c r="P111" s="270"/>
    </row>
    <row r="112" spans="1:16" s="14" customFormat="1" ht="31.5">
      <c r="A112" s="153" t="s">
        <v>190</v>
      </c>
      <c r="B112" s="44" t="s">
        <v>365</v>
      </c>
      <c r="C112" s="44" t="s">
        <v>178</v>
      </c>
      <c r="D112" s="45">
        <f>D113+D114+D115</f>
        <v>13424.999999999998</v>
      </c>
      <c r="E112" s="45">
        <f>E113+E114+E115</f>
        <v>13424.999999999998</v>
      </c>
      <c r="F112" s="45">
        <f>F113+F114+F115</f>
        <v>0</v>
      </c>
      <c r="G112" s="45">
        <f>G113+G114+G115</f>
        <v>13424.999999999998</v>
      </c>
      <c r="H112" s="270"/>
      <c r="I112" s="270"/>
      <c r="J112" s="270"/>
      <c r="K112" s="45">
        <f>K113+K114+K115</f>
        <v>13424.999999999998</v>
      </c>
      <c r="L112" s="45">
        <f>L113+L114+L115</f>
        <v>0</v>
      </c>
      <c r="M112" s="270"/>
      <c r="N112" s="270"/>
      <c r="O112" s="270"/>
      <c r="P112" s="270"/>
    </row>
    <row r="113" spans="1:16" s="14" customFormat="1" ht="15.75">
      <c r="A113" s="153" t="s">
        <v>191</v>
      </c>
      <c r="B113" s="44" t="s">
        <v>365</v>
      </c>
      <c r="C113" s="44" t="s">
        <v>192</v>
      </c>
      <c r="D113" s="45">
        <v>146.9</v>
      </c>
      <c r="E113" s="45">
        <v>146.9</v>
      </c>
      <c r="F113" s="45">
        <f>D113-E113</f>
        <v>0</v>
      </c>
      <c r="G113" s="45">
        <v>146.9</v>
      </c>
      <c r="H113" s="270"/>
      <c r="I113" s="270"/>
      <c r="J113" s="270"/>
      <c r="K113" s="45">
        <v>146.9</v>
      </c>
      <c r="L113" s="45">
        <f>G113-K113</f>
        <v>0</v>
      </c>
      <c r="M113" s="270"/>
      <c r="N113" s="270"/>
      <c r="O113" s="270"/>
      <c r="P113" s="270"/>
    </row>
    <row r="114" spans="1:16" s="14" customFormat="1" ht="15.75">
      <c r="A114" s="153" t="s">
        <v>197</v>
      </c>
      <c r="B114" s="44" t="s">
        <v>365</v>
      </c>
      <c r="C114" s="44" t="s">
        <v>196</v>
      </c>
      <c r="D114" s="45">
        <v>13131.3</v>
      </c>
      <c r="E114" s="45">
        <v>13131.3</v>
      </c>
      <c r="F114" s="45">
        <f>D114-E114</f>
        <v>0</v>
      </c>
      <c r="G114" s="45">
        <v>13131.3</v>
      </c>
      <c r="H114" s="270"/>
      <c r="I114" s="270"/>
      <c r="J114" s="270"/>
      <c r="K114" s="45">
        <v>13131.3</v>
      </c>
      <c r="L114" s="45">
        <v>0</v>
      </c>
      <c r="M114" s="270"/>
      <c r="N114" s="270"/>
      <c r="O114" s="270"/>
      <c r="P114" s="270"/>
    </row>
    <row r="115" spans="1:16" s="14" customFormat="1" ht="31.5">
      <c r="A115" s="153" t="s">
        <v>498</v>
      </c>
      <c r="B115" s="44" t="s">
        <v>365</v>
      </c>
      <c r="C115" s="44" t="s">
        <v>203</v>
      </c>
      <c r="D115" s="45">
        <v>146.8</v>
      </c>
      <c r="E115" s="45">
        <v>146.8</v>
      </c>
      <c r="F115" s="45">
        <f>D115-E115</f>
        <v>0</v>
      </c>
      <c r="G115" s="45">
        <v>146.8</v>
      </c>
      <c r="H115" s="270"/>
      <c r="I115" s="270"/>
      <c r="J115" s="270"/>
      <c r="K115" s="45">
        <v>146.8</v>
      </c>
      <c r="L115" s="45">
        <f>G115-K115</f>
        <v>0</v>
      </c>
      <c r="M115" s="270"/>
      <c r="N115" s="270"/>
      <c r="O115" s="270"/>
      <c r="P115" s="270"/>
    </row>
    <row r="116" spans="1:16" s="14" customFormat="1" ht="15.75">
      <c r="A116" s="153" t="s">
        <v>90</v>
      </c>
      <c r="B116" s="44" t="s">
        <v>365</v>
      </c>
      <c r="C116" s="44" t="s">
        <v>87</v>
      </c>
      <c r="D116" s="45">
        <v>146.8</v>
      </c>
      <c r="E116" s="45">
        <v>146.8</v>
      </c>
      <c r="F116" s="45">
        <f>F117</f>
        <v>0</v>
      </c>
      <c r="G116" s="45">
        <v>146.8</v>
      </c>
      <c r="H116" s="270"/>
      <c r="I116" s="270"/>
      <c r="J116" s="270"/>
      <c r="K116" s="45">
        <v>146.8</v>
      </c>
      <c r="L116" s="45">
        <f>L117</f>
        <v>0</v>
      </c>
      <c r="M116" s="270"/>
      <c r="N116" s="270"/>
      <c r="O116" s="270"/>
      <c r="P116" s="270"/>
    </row>
    <row r="117" spans="1:16" s="14" customFormat="1" ht="31.5">
      <c r="A117" s="153" t="s">
        <v>227</v>
      </c>
      <c r="B117" s="44" t="s">
        <v>365</v>
      </c>
      <c r="C117" s="44" t="s">
        <v>88</v>
      </c>
      <c r="D117" s="45">
        <v>146.8</v>
      </c>
      <c r="E117" s="45">
        <v>146.8</v>
      </c>
      <c r="F117" s="45">
        <f>D117-E117</f>
        <v>0</v>
      </c>
      <c r="G117" s="45">
        <v>146.8</v>
      </c>
      <c r="H117" s="270"/>
      <c r="I117" s="270"/>
      <c r="J117" s="270"/>
      <c r="K117" s="45">
        <v>146.8</v>
      </c>
      <c r="L117" s="45">
        <f>G117-K117</f>
        <v>0</v>
      </c>
      <c r="M117" s="270"/>
      <c r="N117" s="270"/>
      <c r="O117" s="270"/>
      <c r="P117" s="270"/>
    </row>
    <row r="118" spans="1:16" s="14" customFormat="1" ht="15.75">
      <c r="A118" s="139" t="s">
        <v>215</v>
      </c>
      <c r="B118" s="44" t="s">
        <v>217</v>
      </c>
      <c r="C118" s="44"/>
      <c r="D118" s="45">
        <f aca="true" t="shared" si="29" ref="D118:G119">D119</f>
        <v>125</v>
      </c>
      <c r="E118" s="45">
        <f t="shared" si="29"/>
        <v>125</v>
      </c>
      <c r="F118" s="45">
        <f t="shared" si="29"/>
        <v>0</v>
      </c>
      <c r="G118" s="45">
        <f t="shared" si="29"/>
        <v>125</v>
      </c>
      <c r="H118" s="270"/>
      <c r="I118" s="270"/>
      <c r="J118" s="270"/>
      <c r="K118" s="45">
        <f>K119</f>
        <v>125</v>
      </c>
      <c r="L118" s="45">
        <f>L119</f>
        <v>0</v>
      </c>
      <c r="M118" s="270"/>
      <c r="N118" s="270"/>
      <c r="O118" s="270"/>
      <c r="P118" s="270"/>
    </row>
    <row r="119" spans="1:16" s="14" customFormat="1" ht="31.5">
      <c r="A119" s="163" t="s">
        <v>190</v>
      </c>
      <c r="B119" s="44" t="s">
        <v>217</v>
      </c>
      <c r="C119" s="44" t="s">
        <v>178</v>
      </c>
      <c r="D119" s="45">
        <f t="shared" si="29"/>
        <v>125</v>
      </c>
      <c r="E119" s="45">
        <f t="shared" si="29"/>
        <v>125</v>
      </c>
      <c r="F119" s="45">
        <f t="shared" si="29"/>
        <v>0</v>
      </c>
      <c r="G119" s="45">
        <f t="shared" si="29"/>
        <v>125</v>
      </c>
      <c r="H119" s="270"/>
      <c r="I119" s="270"/>
      <c r="J119" s="270"/>
      <c r="K119" s="45">
        <f>K120</f>
        <v>125</v>
      </c>
      <c r="L119" s="45">
        <f>L120</f>
        <v>0</v>
      </c>
      <c r="M119" s="270"/>
      <c r="N119" s="270"/>
      <c r="O119" s="270"/>
      <c r="P119" s="270"/>
    </row>
    <row r="120" spans="1:16" s="14" customFormat="1" ht="15.75">
      <c r="A120" s="153" t="s">
        <v>195</v>
      </c>
      <c r="B120" s="44" t="s">
        <v>217</v>
      </c>
      <c r="C120" s="44" t="s">
        <v>196</v>
      </c>
      <c r="D120" s="45">
        <v>125</v>
      </c>
      <c r="E120" s="45">
        <v>125</v>
      </c>
      <c r="F120" s="45">
        <f>D120-E120</f>
        <v>0</v>
      </c>
      <c r="G120" s="45">
        <v>125</v>
      </c>
      <c r="H120" s="270"/>
      <c r="I120" s="270"/>
      <c r="J120" s="270"/>
      <c r="K120" s="45">
        <v>125</v>
      </c>
      <c r="L120" s="45">
        <f>G120-K120</f>
        <v>0</v>
      </c>
      <c r="M120" s="270"/>
      <c r="N120" s="270"/>
      <c r="O120" s="270"/>
      <c r="P120" s="270"/>
    </row>
    <row r="121" spans="1:16" s="14" customFormat="1" ht="15.75">
      <c r="A121" s="153" t="s">
        <v>104</v>
      </c>
      <c r="B121" s="44" t="s">
        <v>306</v>
      </c>
      <c r="C121" s="44"/>
      <c r="D121" s="45">
        <f aca="true" t="shared" si="30" ref="D121:G122">D122</f>
        <v>20</v>
      </c>
      <c r="E121" s="45">
        <f t="shared" si="30"/>
        <v>20</v>
      </c>
      <c r="F121" s="45">
        <f t="shared" si="30"/>
        <v>0</v>
      </c>
      <c r="G121" s="45">
        <f t="shared" si="30"/>
        <v>20</v>
      </c>
      <c r="H121" s="270"/>
      <c r="I121" s="270"/>
      <c r="J121" s="270"/>
      <c r="K121" s="45">
        <f>K122</f>
        <v>20</v>
      </c>
      <c r="L121" s="45">
        <f>L122</f>
        <v>0</v>
      </c>
      <c r="M121" s="270"/>
      <c r="N121" s="270"/>
      <c r="O121" s="270"/>
      <c r="P121" s="270"/>
    </row>
    <row r="122" spans="1:16" s="14" customFormat="1" ht="31.5">
      <c r="A122" s="163" t="s">
        <v>190</v>
      </c>
      <c r="B122" s="44" t="s">
        <v>306</v>
      </c>
      <c r="C122" s="44" t="s">
        <v>178</v>
      </c>
      <c r="D122" s="45">
        <f t="shared" si="30"/>
        <v>20</v>
      </c>
      <c r="E122" s="45">
        <f t="shared" si="30"/>
        <v>20</v>
      </c>
      <c r="F122" s="45">
        <f t="shared" si="30"/>
        <v>0</v>
      </c>
      <c r="G122" s="45">
        <f t="shared" si="30"/>
        <v>20</v>
      </c>
      <c r="H122" s="270"/>
      <c r="I122" s="270"/>
      <c r="J122" s="270"/>
      <c r="K122" s="45">
        <f>K123</f>
        <v>20</v>
      </c>
      <c r="L122" s="45">
        <f>L123</f>
        <v>0</v>
      </c>
      <c r="M122" s="270"/>
      <c r="N122" s="270"/>
      <c r="O122" s="270"/>
      <c r="P122" s="270"/>
    </row>
    <row r="123" spans="1:16" s="14" customFormat="1" ht="15.75">
      <c r="A123" s="153" t="s">
        <v>195</v>
      </c>
      <c r="B123" s="44" t="s">
        <v>306</v>
      </c>
      <c r="C123" s="44" t="s">
        <v>196</v>
      </c>
      <c r="D123" s="45">
        <v>20</v>
      </c>
      <c r="E123" s="45">
        <v>20</v>
      </c>
      <c r="F123" s="45">
        <f>D123-E123</f>
        <v>0</v>
      </c>
      <c r="G123" s="45">
        <v>20</v>
      </c>
      <c r="H123" s="270"/>
      <c r="I123" s="270"/>
      <c r="J123" s="270"/>
      <c r="K123" s="45">
        <v>20</v>
      </c>
      <c r="L123" s="45">
        <f>G123-K123</f>
        <v>0</v>
      </c>
      <c r="M123" s="270"/>
      <c r="N123" s="270"/>
      <c r="O123" s="270"/>
      <c r="P123" s="270"/>
    </row>
    <row r="124" spans="1:16" s="14" customFormat="1" ht="15.75">
      <c r="A124" s="139" t="s">
        <v>287</v>
      </c>
      <c r="B124" s="44" t="s">
        <v>381</v>
      </c>
      <c r="C124" s="44"/>
      <c r="D124" s="45">
        <f aca="true" t="shared" si="31" ref="D124:G125">D125</f>
        <v>480</v>
      </c>
      <c r="E124" s="45">
        <f t="shared" si="31"/>
        <v>480</v>
      </c>
      <c r="F124" s="45">
        <f t="shared" si="31"/>
        <v>0</v>
      </c>
      <c r="G124" s="45">
        <f t="shared" si="31"/>
        <v>30</v>
      </c>
      <c r="H124" s="270"/>
      <c r="I124" s="270"/>
      <c r="J124" s="270"/>
      <c r="K124" s="45">
        <f>K125</f>
        <v>30</v>
      </c>
      <c r="L124" s="45">
        <f>L125</f>
        <v>0</v>
      </c>
      <c r="M124" s="270"/>
      <c r="N124" s="270"/>
      <c r="O124" s="270"/>
      <c r="P124" s="270"/>
    </row>
    <row r="125" spans="1:16" s="14" customFormat="1" ht="31.5">
      <c r="A125" s="163" t="s">
        <v>190</v>
      </c>
      <c r="B125" s="44" t="s">
        <v>381</v>
      </c>
      <c r="C125" s="44" t="s">
        <v>178</v>
      </c>
      <c r="D125" s="45">
        <f t="shared" si="31"/>
        <v>480</v>
      </c>
      <c r="E125" s="45">
        <f t="shared" si="31"/>
        <v>480</v>
      </c>
      <c r="F125" s="45">
        <f t="shared" si="31"/>
        <v>0</v>
      </c>
      <c r="G125" s="45">
        <f t="shared" si="31"/>
        <v>30</v>
      </c>
      <c r="H125" s="270"/>
      <c r="I125" s="270"/>
      <c r="J125" s="270"/>
      <c r="K125" s="45">
        <f>K126</f>
        <v>30</v>
      </c>
      <c r="L125" s="45">
        <f>L126</f>
        <v>0</v>
      </c>
      <c r="M125" s="270"/>
      <c r="N125" s="270"/>
      <c r="O125" s="270"/>
      <c r="P125" s="270"/>
    </row>
    <row r="126" spans="1:16" s="14" customFormat="1" ht="15.75">
      <c r="A126" s="153" t="s">
        <v>197</v>
      </c>
      <c r="B126" s="44" t="s">
        <v>381</v>
      </c>
      <c r="C126" s="44" t="s">
        <v>196</v>
      </c>
      <c r="D126" s="45">
        <v>480</v>
      </c>
      <c r="E126" s="45">
        <v>480</v>
      </c>
      <c r="F126" s="45">
        <f>D126-E126</f>
        <v>0</v>
      </c>
      <c r="G126" s="45">
        <v>30</v>
      </c>
      <c r="H126" s="270"/>
      <c r="I126" s="270"/>
      <c r="J126" s="270"/>
      <c r="K126" s="45">
        <v>30</v>
      </c>
      <c r="L126" s="45">
        <f>G126-K126</f>
        <v>0</v>
      </c>
      <c r="M126" s="270"/>
      <c r="N126" s="270"/>
      <c r="O126" s="270"/>
      <c r="P126" s="270"/>
    </row>
    <row r="127" spans="1:16" s="14" customFormat="1" ht="31.5">
      <c r="A127" s="139" t="s">
        <v>266</v>
      </c>
      <c r="B127" s="44" t="s">
        <v>331</v>
      </c>
      <c r="C127" s="44"/>
      <c r="D127" s="45">
        <f aca="true" t="shared" si="32" ref="D127:G128">D128</f>
        <v>36</v>
      </c>
      <c r="E127" s="45">
        <f t="shared" si="32"/>
        <v>36</v>
      </c>
      <c r="F127" s="45">
        <f t="shared" si="32"/>
        <v>0</v>
      </c>
      <c r="G127" s="45">
        <f t="shared" si="32"/>
        <v>36</v>
      </c>
      <c r="H127" s="270"/>
      <c r="I127" s="270"/>
      <c r="J127" s="270"/>
      <c r="K127" s="45">
        <f>K128</f>
        <v>36</v>
      </c>
      <c r="L127" s="45">
        <f>L128</f>
        <v>0</v>
      </c>
      <c r="M127" s="270"/>
      <c r="N127" s="270"/>
      <c r="O127" s="270"/>
      <c r="P127" s="270"/>
    </row>
    <row r="128" spans="1:16" s="14" customFormat="1" ht="31.5">
      <c r="A128" s="163" t="s">
        <v>190</v>
      </c>
      <c r="B128" s="44" t="s">
        <v>331</v>
      </c>
      <c r="C128" s="44" t="s">
        <v>178</v>
      </c>
      <c r="D128" s="45">
        <f t="shared" si="32"/>
        <v>36</v>
      </c>
      <c r="E128" s="45">
        <f t="shared" si="32"/>
        <v>36</v>
      </c>
      <c r="F128" s="45">
        <f t="shared" si="32"/>
        <v>0</v>
      </c>
      <c r="G128" s="45">
        <f t="shared" si="32"/>
        <v>36</v>
      </c>
      <c r="H128" s="270"/>
      <c r="I128" s="270"/>
      <c r="J128" s="270"/>
      <c r="K128" s="45">
        <f>K129</f>
        <v>36</v>
      </c>
      <c r="L128" s="45">
        <f>L129</f>
        <v>0</v>
      </c>
      <c r="M128" s="270"/>
      <c r="N128" s="270"/>
      <c r="O128" s="270"/>
      <c r="P128" s="270"/>
    </row>
    <row r="129" spans="1:16" s="14" customFormat="1" ht="16.5" customHeight="1">
      <c r="A129" s="153" t="s">
        <v>197</v>
      </c>
      <c r="B129" s="44" t="s">
        <v>331</v>
      </c>
      <c r="C129" s="44" t="s">
        <v>196</v>
      </c>
      <c r="D129" s="45">
        <v>36</v>
      </c>
      <c r="E129" s="45">
        <v>36</v>
      </c>
      <c r="F129" s="45">
        <f>D129-E129</f>
        <v>0</v>
      </c>
      <c r="G129" s="45">
        <v>36</v>
      </c>
      <c r="H129" s="270"/>
      <c r="I129" s="270"/>
      <c r="J129" s="270"/>
      <c r="K129" s="45">
        <v>36</v>
      </c>
      <c r="L129" s="45">
        <f>G129-K129</f>
        <v>0</v>
      </c>
      <c r="M129" s="270"/>
      <c r="N129" s="270"/>
      <c r="O129" s="270"/>
      <c r="P129" s="270"/>
    </row>
    <row r="130" spans="1:16" s="14" customFormat="1" ht="15.75">
      <c r="A130" s="139" t="s">
        <v>267</v>
      </c>
      <c r="B130" s="44" t="s">
        <v>35</v>
      </c>
      <c r="C130" s="44"/>
      <c r="D130" s="45">
        <f>D131</f>
        <v>135.6</v>
      </c>
      <c r="E130" s="45">
        <f>E131</f>
        <v>135.6</v>
      </c>
      <c r="F130" s="45">
        <f>F131</f>
        <v>0</v>
      </c>
      <c r="G130" s="45">
        <f>G131</f>
        <v>135.6</v>
      </c>
      <c r="H130" s="270"/>
      <c r="I130" s="270"/>
      <c r="J130" s="270"/>
      <c r="K130" s="45">
        <f>K131</f>
        <v>135.6</v>
      </c>
      <c r="L130" s="45">
        <f>L131</f>
        <v>0</v>
      </c>
      <c r="M130" s="270"/>
      <c r="N130" s="270"/>
      <c r="O130" s="270"/>
      <c r="P130" s="270"/>
    </row>
    <row r="131" spans="1:16" s="14" customFormat="1" ht="31.5">
      <c r="A131" s="163" t="s">
        <v>190</v>
      </c>
      <c r="B131" s="44" t="s">
        <v>35</v>
      </c>
      <c r="C131" s="44" t="s">
        <v>178</v>
      </c>
      <c r="D131" s="45">
        <f>SUM(D132:D132)</f>
        <v>135.6</v>
      </c>
      <c r="E131" s="45">
        <f>SUM(E132:E132)</f>
        <v>135.6</v>
      </c>
      <c r="F131" s="45">
        <f>SUM(F132:F132)</f>
        <v>0</v>
      </c>
      <c r="G131" s="45">
        <f>SUM(G132:G132)</f>
        <v>135.6</v>
      </c>
      <c r="H131" s="270"/>
      <c r="I131" s="270"/>
      <c r="J131" s="270"/>
      <c r="K131" s="45">
        <f>SUM(K132:K132)</f>
        <v>135.6</v>
      </c>
      <c r="L131" s="45">
        <f>SUM(L132:L132)</f>
        <v>0</v>
      </c>
      <c r="M131" s="270"/>
      <c r="N131" s="270"/>
      <c r="O131" s="270"/>
      <c r="P131" s="270"/>
    </row>
    <row r="132" spans="1:16" s="14" customFormat="1" ht="15.75">
      <c r="A132" s="153" t="s">
        <v>195</v>
      </c>
      <c r="B132" s="44" t="s">
        <v>35</v>
      </c>
      <c r="C132" s="44" t="s">
        <v>196</v>
      </c>
      <c r="D132" s="45">
        <v>135.6</v>
      </c>
      <c r="E132" s="45">
        <v>135.6</v>
      </c>
      <c r="F132" s="45">
        <f>D132-E132</f>
        <v>0</v>
      </c>
      <c r="G132" s="45">
        <v>135.6</v>
      </c>
      <c r="H132" s="270"/>
      <c r="I132" s="270"/>
      <c r="J132" s="270"/>
      <c r="K132" s="45">
        <v>135.6</v>
      </c>
      <c r="L132" s="45">
        <f>G132-K132</f>
        <v>0</v>
      </c>
      <c r="M132" s="270"/>
      <c r="N132" s="270"/>
      <c r="O132" s="270"/>
      <c r="P132" s="270"/>
    </row>
    <row r="133" spans="1:16" s="14" customFormat="1" ht="31.5">
      <c r="A133" s="139" t="s">
        <v>268</v>
      </c>
      <c r="B133" s="44" t="s">
        <v>36</v>
      </c>
      <c r="C133" s="44"/>
      <c r="D133" s="45">
        <f>D134</f>
        <v>150</v>
      </c>
      <c r="E133" s="45">
        <f>E134</f>
        <v>150</v>
      </c>
      <c r="F133" s="45">
        <f>F134</f>
        <v>0</v>
      </c>
      <c r="G133" s="45">
        <f>G134</f>
        <v>150</v>
      </c>
      <c r="H133" s="270"/>
      <c r="I133" s="270"/>
      <c r="J133" s="270"/>
      <c r="K133" s="45">
        <f>K134</f>
        <v>150</v>
      </c>
      <c r="L133" s="45">
        <f>L134</f>
        <v>0</v>
      </c>
      <c r="M133" s="270"/>
      <c r="N133" s="270"/>
      <c r="O133" s="270"/>
      <c r="P133" s="270"/>
    </row>
    <row r="134" spans="1:16" s="14" customFormat="1" ht="31.5">
      <c r="A134" s="163" t="s">
        <v>190</v>
      </c>
      <c r="B134" s="44" t="s">
        <v>36</v>
      </c>
      <c r="C134" s="44" t="s">
        <v>178</v>
      </c>
      <c r="D134" s="45">
        <f>SUM(D135:D135)</f>
        <v>150</v>
      </c>
      <c r="E134" s="45">
        <f>SUM(E135:E135)</f>
        <v>150</v>
      </c>
      <c r="F134" s="45">
        <f>SUM(F135:F135)</f>
        <v>0</v>
      </c>
      <c r="G134" s="45">
        <f>SUM(G135:G135)</f>
        <v>150</v>
      </c>
      <c r="H134" s="270"/>
      <c r="I134" s="270"/>
      <c r="J134" s="270"/>
      <c r="K134" s="45">
        <f>SUM(K135:K135)</f>
        <v>150</v>
      </c>
      <c r="L134" s="45">
        <f>SUM(L135:L135)</f>
        <v>0</v>
      </c>
      <c r="M134" s="270"/>
      <c r="N134" s="270"/>
      <c r="O134" s="270"/>
      <c r="P134" s="270"/>
    </row>
    <row r="135" spans="1:16" s="14" customFormat="1" ht="15.75">
      <c r="A135" s="153" t="s">
        <v>195</v>
      </c>
      <c r="B135" s="44" t="s">
        <v>36</v>
      </c>
      <c r="C135" s="44" t="s">
        <v>196</v>
      </c>
      <c r="D135" s="45">
        <v>150</v>
      </c>
      <c r="E135" s="45">
        <v>150</v>
      </c>
      <c r="F135" s="45">
        <f>D135-E135</f>
        <v>0</v>
      </c>
      <c r="G135" s="45">
        <v>150</v>
      </c>
      <c r="H135" s="270"/>
      <c r="I135" s="270"/>
      <c r="J135" s="270"/>
      <c r="K135" s="45">
        <v>150</v>
      </c>
      <c r="L135" s="45">
        <f>G135-K135</f>
        <v>0</v>
      </c>
      <c r="M135" s="270"/>
      <c r="N135" s="270"/>
      <c r="O135" s="270"/>
      <c r="P135" s="270"/>
    </row>
    <row r="136" spans="1:16" s="16" customFormat="1" ht="78.75">
      <c r="A136" s="171" t="s">
        <v>489</v>
      </c>
      <c r="B136" s="44" t="s">
        <v>382</v>
      </c>
      <c r="C136" s="44"/>
      <c r="D136" s="45">
        <f aca="true" t="shared" si="33" ref="D136:G137">D137</f>
        <v>50</v>
      </c>
      <c r="E136" s="45">
        <f t="shared" si="33"/>
        <v>50</v>
      </c>
      <c r="F136" s="45">
        <f t="shared" si="33"/>
        <v>0</v>
      </c>
      <c r="G136" s="45">
        <f t="shared" si="33"/>
        <v>50</v>
      </c>
      <c r="H136" s="272"/>
      <c r="I136" s="272"/>
      <c r="J136" s="272"/>
      <c r="K136" s="45">
        <f>K137</f>
        <v>50</v>
      </c>
      <c r="L136" s="45">
        <f>L137</f>
        <v>0</v>
      </c>
      <c r="M136" s="272"/>
      <c r="N136" s="272"/>
      <c r="O136" s="272"/>
      <c r="P136" s="272"/>
    </row>
    <row r="137" spans="1:16" s="14" customFormat="1" ht="31.5">
      <c r="A137" s="153" t="s">
        <v>262</v>
      </c>
      <c r="B137" s="44" t="s">
        <v>382</v>
      </c>
      <c r="C137" s="44" t="s">
        <v>178</v>
      </c>
      <c r="D137" s="45">
        <f t="shared" si="33"/>
        <v>50</v>
      </c>
      <c r="E137" s="45">
        <f t="shared" si="33"/>
        <v>50</v>
      </c>
      <c r="F137" s="45">
        <f t="shared" si="33"/>
        <v>0</v>
      </c>
      <c r="G137" s="45">
        <f t="shared" si="33"/>
        <v>50</v>
      </c>
      <c r="H137" s="270"/>
      <c r="I137" s="270"/>
      <c r="J137" s="270"/>
      <c r="K137" s="45">
        <f>K138</f>
        <v>50</v>
      </c>
      <c r="L137" s="45">
        <f>L138</f>
        <v>0</v>
      </c>
      <c r="M137" s="270"/>
      <c r="N137" s="270"/>
      <c r="O137" s="270"/>
      <c r="P137" s="270"/>
    </row>
    <row r="138" spans="1:16" s="14" customFormat="1" ht="15.75">
      <c r="A138" s="153" t="s">
        <v>195</v>
      </c>
      <c r="B138" s="44" t="s">
        <v>382</v>
      </c>
      <c r="C138" s="44" t="s">
        <v>196</v>
      </c>
      <c r="D138" s="45">
        <v>50</v>
      </c>
      <c r="E138" s="45">
        <v>50</v>
      </c>
      <c r="F138" s="45">
        <f>D138-E138</f>
        <v>0</v>
      </c>
      <c r="G138" s="45">
        <v>50</v>
      </c>
      <c r="H138" s="270"/>
      <c r="I138" s="270"/>
      <c r="J138" s="270"/>
      <c r="K138" s="45">
        <v>50</v>
      </c>
      <c r="L138" s="45">
        <f>G138-K138</f>
        <v>0</v>
      </c>
      <c r="M138" s="270"/>
      <c r="N138" s="270"/>
      <c r="O138" s="270"/>
      <c r="P138" s="270"/>
    </row>
    <row r="139" spans="1:16" s="14" customFormat="1" ht="31.5">
      <c r="A139" s="152" t="s">
        <v>502</v>
      </c>
      <c r="B139" s="39" t="s">
        <v>362</v>
      </c>
      <c r="C139" s="44"/>
      <c r="D139" s="53">
        <f>D140+D145</f>
        <v>16206.800000000001</v>
      </c>
      <c r="E139" s="53">
        <f>E140+E145</f>
        <v>16206.800000000001</v>
      </c>
      <c r="F139" s="53">
        <f>F140+F145</f>
        <v>0</v>
      </c>
      <c r="G139" s="53">
        <f>G140+G145</f>
        <v>16810.6</v>
      </c>
      <c r="H139" s="270"/>
      <c r="I139" s="270"/>
      <c r="J139" s="270"/>
      <c r="K139" s="53">
        <f>K140+K145</f>
        <v>16810.6</v>
      </c>
      <c r="L139" s="53">
        <f>L140+L145</f>
        <v>0</v>
      </c>
      <c r="M139" s="270"/>
      <c r="N139" s="270"/>
      <c r="O139" s="270"/>
      <c r="P139" s="270"/>
    </row>
    <row r="140" spans="1:16" s="14" customFormat="1" ht="15.75">
      <c r="A140" s="153" t="s">
        <v>114</v>
      </c>
      <c r="B140" s="44" t="s">
        <v>363</v>
      </c>
      <c r="C140" s="44"/>
      <c r="D140" s="57">
        <f>D141+D143</f>
        <v>15806.800000000001</v>
      </c>
      <c r="E140" s="57">
        <f>E141+E143</f>
        <v>15806.800000000001</v>
      </c>
      <c r="F140" s="57">
        <f>F141+F143</f>
        <v>0</v>
      </c>
      <c r="G140" s="57">
        <f>G141+G143</f>
        <v>16410.6</v>
      </c>
      <c r="H140" s="270"/>
      <c r="I140" s="270"/>
      <c r="J140" s="270"/>
      <c r="K140" s="57">
        <f>K141+K143</f>
        <v>16410.6</v>
      </c>
      <c r="L140" s="57">
        <f>L141+L143</f>
        <v>0</v>
      </c>
      <c r="M140" s="270"/>
      <c r="N140" s="270"/>
      <c r="O140" s="270"/>
      <c r="P140" s="270"/>
    </row>
    <row r="141" spans="1:16" s="14" customFormat="1" ht="47.25">
      <c r="A141" s="155" t="s">
        <v>115</v>
      </c>
      <c r="B141" s="44" t="s">
        <v>363</v>
      </c>
      <c r="C141" s="44" t="s">
        <v>198</v>
      </c>
      <c r="D141" s="57">
        <f>D142</f>
        <v>15255.1</v>
      </c>
      <c r="E141" s="57">
        <f>E142</f>
        <v>15255.1</v>
      </c>
      <c r="F141" s="57">
        <f>F142</f>
        <v>0</v>
      </c>
      <c r="G141" s="57">
        <f>G142</f>
        <v>15858.9</v>
      </c>
      <c r="H141" s="270"/>
      <c r="I141" s="270"/>
      <c r="J141" s="270"/>
      <c r="K141" s="57">
        <f>K142</f>
        <v>15858.9</v>
      </c>
      <c r="L141" s="57">
        <f>L142</f>
        <v>0</v>
      </c>
      <c r="M141" s="270"/>
      <c r="N141" s="270"/>
      <c r="O141" s="270"/>
      <c r="P141" s="270"/>
    </row>
    <row r="142" spans="1:16" s="14" customFormat="1" ht="15.75">
      <c r="A142" s="163" t="s">
        <v>193</v>
      </c>
      <c r="B142" s="44" t="s">
        <v>363</v>
      </c>
      <c r="C142" s="44" t="s">
        <v>194</v>
      </c>
      <c r="D142" s="57">
        <v>15255.1</v>
      </c>
      <c r="E142" s="57">
        <v>15255.1</v>
      </c>
      <c r="F142" s="45">
        <f>D142-E142</f>
        <v>0</v>
      </c>
      <c r="G142" s="57">
        <v>15858.9</v>
      </c>
      <c r="H142" s="270"/>
      <c r="I142" s="270"/>
      <c r="J142" s="270"/>
      <c r="K142" s="57">
        <v>15858.9</v>
      </c>
      <c r="L142" s="45">
        <f>G142-K142</f>
        <v>0</v>
      </c>
      <c r="M142" s="270"/>
      <c r="N142" s="270"/>
      <c r="O142" s="270"/>
      <c r="P142" s="270"/>
    </row>
    <row r="143" spans="1:16" s="14" customFormat="1" ht="15.75">
      <c r="A143" s="155" t="s">
        <v>225</v>
      </c>
      <c r="B143" s="44" t="s">
        <v>363</v>
      </c>
      <c r="C143" s="44" t="s">
        <v>188</v>
      </c>
      <c r="D143" s="57">
        <f>D144</f>
        <v>551.7</v>
      </c>
      <c r="E143" s="57">
        <f>E144</f>
        <v>551.7</v>
      </c>
      <c r="F143" s="57">
        <f>F144</f>
        <v>0</v>
      </c>
      <c r="G143" s="57">
        <f>G144</f>
        <v>551.7</v>
      </c>
      <c r="H143" s="270"/>
      <c r="I143" s="270"/>
      <c r="J143" s="270"/>
      <c r="K143" s="57">
        <f>K144</f>
        <v>551.7</v>
      </c>
      <c r="L143" s="57">
        <f>L144</f>
        <v>0</v>
      </c>
      <c r="M143" s="270"/>
      <c r="N143" s="270"/>
      <c r="O143" s="270"/>
      <c r="P143" s="270"/>
    </row>
    <row r="144" spans="1:16" s="14" customFormat="1" ht="31.5">
      <c r="A144" s="155" t="s">
        <v>189</v>
      </c>
      <c r="B144" s="44" t="s">
        <v>363</v>
      </c>
      <c r="C144" s="44" t="s">
        <v>187</v>
      </c>
      <c r="D144" s="57">
        <v>551.7</v>
      </c>
      <c r="E144" s="57">
        <v>551.7</v>
      </c>
      <c r="F144" s="45">
        <f>D144-E144</f>
        <v>0</v>
      </c>
      <c r="G144" s="57">
        <v>551.7</v>
      </c>
      <c r="H144" s="270"/>
      <c r="I144" s="270"/>
      <c r="J144" s="270"/>
      <c r="K144" s="57">
        <v>551.7</v>
      </c>
      <c r="L144" s="45">
        <f>G144-K144</f>
        <v>0</v>
      </c>
      <c r="M144" s="270"/>
      <c r="N144" s="270"/>
      <c r="O144" s="270"/>
      <c r="P144" s="270"/>
    </row>
    <row r="145" spans="1:16" s="14" customFormat="1" ht="15.75">
      <c r="A145" s="174" t="s">
        <v>104</v>
      </c>
      <c r="B145" s="44" t="s">
        <v>364</v>
      </c>
      <c r="C145" s="44"/>
      <c r="D145" s="54">
        <f>D146+D148</f>
        <v>400</v>
      </c>
      <c r="E145" s="54">
        <f>E146+E148</f>
        <v>400</v>
      </c>
      <c r="F145" s="54">
        <f>F146+F148</f>
        <v>0</v>
      </c>
      <c r="G145" s="54">
        <f>G146+G148</f>
        <v>400</v>
      </c>
      <c r="H145" s="270"/>
      <c r="I145" s="270"/>
      <c r="J145" s="270"/>
      <c r="K145" s="54">
        <f>K146+K148</f>
        <v>400</v>
      </c>
      <c r="L145" s="54">
        <f>L146+L148</f>
        <v>0</v>
      </c>
      <c r="M145" s="270"/>
      <c r="N145" s="270"/>
      <c r="O145" s="270"/>
      <c r="P145" s="270"/>
    </row>
    <row r="146" spans="1:16" s="14" customFormat="1" ht="15" customHeight="1">
      <c r="A146" s="155" t="s">
        <v>115</v>
      </c>
      <c r="B146" s="44" t="s">
        <v>364</v>
      </c>
      <c r="C146" s="44" t="s">
        <v>198</v>
      </c>
      <c r="D146" s="54">
        <f>D147</f>
        <v>300</v>
      </c>
      <c r="E146" s="54">
        <f>E147</f>
        <v>300</v>
      </c>
      <c r="F146" s="54">
        <f>F147</f>
        <v>0</v>
      </c>
      <c r="G146" s="54">
        <f>G147</f>
        <v>300</v>
      </c>
      <c r="H146" s="270"/>
      <c r="I146" s="270"/>
      <c r="J146" s="270"/>
      <c r="K146" s="54">
        <f>K147</f>
        <v>300</v>
      </c>
      <c r="L146" s="54">
        <f>L147</f>
        <v>0</v>
      </c>
      <c r="M146" s="270"/>
      <c r="N146" s="270"/>
      <c r="O146" s="270"/>
      <c r="P146" s="270"/>
    </row>
    <row r="147" spans="1:16" s="14" customFormat="1" ht="15.75">
      <c r="A147" s="163" t="s">
        <v>193</v>
      </c>
      <c r="B147" s="44" t="s">
        <v>364</v>
      </c>
      <c r="C147" s="44" t="s">
        <v>194</v>
      </c>
      <c r="D147" s="54">
        <v>300</v>
      </c>
      <c r="E147" s="54">
        <v>300</v>
      </c>
      <c r="F147" s="45">
        <f>D147-E147</f>
        <v>0</v>
      </c>
      <c r="G147" s="54">
        <v>300</v>
      </c>
      <c r="H147" s="270"/>
      <c r="I147" s="270"/>
      <c r="J147" s="270"/>
      <c r="K147" s="54">
        <v>300</v>
      </c>
      <c r="L147" s="45">
        <f>G147-K147</f>
        <v>0</v>
      </c>
      <c r="M147" s="270"/>
      <c r="N147" s="270"/>
      <c r="O147" s="270"/>
      <c r="P147" s="270"/>
    </row>
    <row r="148" spans="1:16" s="14" customFormat="1" ht="12.75" customHeight="1">
      <c r="A148" s="155" t="s">
        <v>225</v>
      </c>
      <c r="B148" s="44" t="s">
        <v>364</v>
      </c>
      <c r="C148" s="44" t="s">
        <v>188</v>
      </c>
      <c r="D148" s="54">
        <f>D149</f>
        <v>100</v>
      </c>
      <c r="E148" s="54">
        <f>E149</f>
        <v>100</v>
      </c>
      <c r="F148" s="54">
        <f>F149</f>
        <v>0</v>
      </c>
      <c r="G148" s="54">
        <f>G149</f>
        <v>100</v>
      </c>
      <c r="H148" s="270"/>
      <c r="I148" s="270"/>
      <c r="J148" s="270"/>
      <c r="K148" s="54">
        <f>K149</f>
        <v>100</v>
      </c>
      <c r="L148" s="54">
        <f>L149</f>
        <v>0</v>
      </c>
      <c r="M148" s="270"/>
      <c r="N148" s="270"/>
      <c r="O148" s="270"/>
      <c r="P148" s="270"/>
    </row>
    <row r="149" spans="1:16" s="14" customFormat="1" ht="26.25" customHeight="1">
      <c r="A149" s="155" t="s">
        <v>189</v>
      </c>
      <c r="B149" s="44" t="s">
        <v>364</v>
      </c>
      <c r="C149" s="44" t="s">
        <v>187</v>
      </c>
      <c r="D149" s="54">
        <v>100</v>
      </c>
      <c r="E149" s="54">
        <v>100</v>
      </c>
      <c r="F149" s="45">
        <f>D149-E149</f>
        <v>0</v>
      </c>
      <c r="G149" s="54">
        <v>100</v>
      </c>
      <c r="H149" s="270"/>
      <c r="I149" s="270"/>
      <c r="J149" s="270"/>
      <c r="K149" s="54">
        <v>100</v>
      </c>
      <c r="L149" s="45">
        <f>G149-K149</f>
        <v>0</v>
      </c>
      <c r="M149" s="270"/>
      <c r="N149" s="270"/>
      <c r="O149" s="270"/>
      <c r="P149" s="270"/>
    </row>
    <row r="150" spans="1:16" s="14" customFormat="1" ht="30" customHeight="1">
      <c r="A150" s="243" t="s">
        <v>433</v>
      </c>
      <c r="B150" s="244" t="s">
        <v>82</v>
      </c>
      <c r="C150" s="244"/>
      <c r="D150" s="200">
        <f>D151+D157+D166</f>
        <v>2018.7</v>
      </c>
      <c r="E150" s="200">
        <f>E151+E157+E166</f>
        <v>2018.7</v>
      </c>
      <c r="F150" s="200">
        <f>F151+F157+F166</f>
        <v>0</v>
      </c>
      <c r="G150" s="200">
        <f>G151+G157+G166</f>
        <v>2018.7</v>
      </c>
      <c r="H150" s="270"/>
      <c r="I150" s="270"/>
      <c r="J150" s="270"/>
      <c r="K150" s="200">
        <f>K151+K157+K166</f>
        <v>2018.7</v>
      </c>
      <c r="L150" s="200">
        <f>L151+L157+L166</f>
        <v>0</v>
      </c>
      <c r="M150" s="270"/>
      <c r="N150" s="270"/>
      <c r="O150" s="270"/>
      <c r="P150" s="270"/>
    </row>
    <row r="151" spans="1:16" s="14" customFormat="1" ht="15.75" customHeight="1">
      <c r="A151" s="210" t="s">
        <v>335</v>
      </c>
      <c r="B151" s="209" t="s">
        <v>48</v>
      </c>
      <c r="C151" s="211"/>
      <c r="D151" s="40">
        <f>D152</f>
        <v>245</v>
      </c>
      <c r="E151" s="40">
        <f>E152</f>
        <v>245</v>
      </c>
      <c r="F151" s="40">
        <f>F152</f>
        <v>0</v>
      </c>
      <c r="G151" s="40">
        <f>G152</f>
        <v>245</v>
      </c>
      <c r="H151" s="270"/>
      <c r="I151" s="270"/>
      <c r="J151" s="270"/>
      <c r="K151" s="40">
        <f>K152</f>
        <v>245</v>
      </c>
      <c r="L151" s="40">
        <f>L152</f>
        <v>0</v>
      </c>
      <c r="M151" s="270"/>
      <c r="N151" s="270"/>
      <c r="O151" s="270"/>
      <c r="P151" s="270"/>
    </row>
    <row r="152" spans="1:16" s="14" customFormat="1" ht="16.5" customHeight="1">
      <c r="A152" s="212" t="s">
        <v>93</v>
      </c>
      <c r="B152" s="211" t="s">
        <v>49</v>
      </c>
      <c r="C152" s="213"/>
      <c r="D152" s="214">
        <f>D153+D155</f>
        <v>245</v>
      </c>
      <c r="E152" s="214">
        <f>E153+E155</f>
        <v>245</v>
      </c>
      <c r="F152" s="214">
        <f>F153+F155</f>
        <v>0</v>
      </c>
      <c r="G152" s="214">
        <f>G153+G155</f>
        <v>245</v>
      </c>
      <c r="H152" s="270"/>
      <c r="I152" s="270"/>
      <c r="J152" s="270"/>
      <c r="K152" s="214">
        <f>K153+K155</f>
        <v>245</v>
      </c>
      <c r="L152" s="214">
        <f>L153+L155</f>
        <v>0</v>
      </c>
      <c r="M152" s="270"/>
      <c r="N152" s="270"/>
      <c r="O152" s="270"/>
      <c r="P152" s="270"/>
    </row>
    <row r="153" spans="1:16" s="14" customFormat="1" ht="15.75">
      <c r="A153" s="215" t="s">
        <v>225</v>
      </c>
      <c r="B153" s="211" t="s">
        <v>49</v>
      </c>
      <c r="C153" s="216">
        <v>200</v>
      </c>
      <c r="D153" s="54">
        <f>D154</f>
        <v>205</v>
      </c>
      <c r="E153" s="54">
        <f>E154</f>
        <v>205</v>
      </c>
      <c r="F153" s="54">
        <f>F154</f>
        <v>0</v>
      </c>
      <c r="G153" s="54">
        <f>G154</f>
        <v>205</v>
      </c>
      <c r="H153" s="270"/>
      <c r="I153" s="270"/>
      <c r="J153" s="270"/>
      <c r="K153" s="54">
        <f>K154</f>
        <v>205</v>
      </c>
      <c r="L153" s="54">
        <f>L154</f>
        <v>0</v>
      </c>
      <c r="M153" s="270"/>
      <c r="N153" s="270"/>
      <c r="O153" s="270"/>
      <c r="P153" s="270"/>
    </row>
    <row r="154" spans="1:16" s="14" customFormat="1" ht="31.5">
      <c r="A154" s="215" t="s">
        <v>189</v>
      </c>
      <c r="B154" s="211" t="s">
        <v>49</v>
      </c>
      <c r="C154" s="216">
        <v>240</v>
      </c>
      <c r="D154" s="54">
        <f>5+200</f>
        <v>205</v>
      </c>
      <c r="E154" s="54">
        <f>5+200</f>
        <v>205</v>
      </c>
      <c r="F154" s="45">
        <f>D154-E154</f>
        <v>0</v>
      </c>
      <c r="G154" s="54">
        <f>5+200</f>
        <v>205</v>
      </c>
      <c r="H154" s="270"/>
      <c r="I154" s="270"/>
      <c r="J154" s="270"/>
      <c r="K154" s="54">
        <f>5+200</f>
        <v>205</v>
      </c>
      <c r="L154" s="45">
        <f>G154-K154</f>
        <v>0</v>
      </c>
      <c r="M154" s="270"/>
      <c r="N154" s="270"/>
      <c r="O154" s="270"/>
      <c r="P154" s="270"/>
    </row>
    <row r="155" spans="1:16" s="14" customFormat="1" ht="31.5">
      <c r="A155" s="215" t="s">
        <v>262</v>
      </c>
      <c r="B155" s="211" t="s">
        <v>49</v>
      </c>
      <c r="C155" s="216">
        <v>600</v>
      </c>
      <c r="D155" s="54">
        <f>D156</f>
        <v>40</v>
      </c>
      <c r="E155" s="54">
        <f>E156</f>
        <v>40</v>
      </c>
      <c r="F155" s="54">
        <f>F156</f>
        <v>0</v>
      </c>
      <c r="G155" s="54">
        <f>G156</f>
        <v>40</v>
      </c>
      <c r="H155" s="270"/>
      <c r="I155" s="270"/>
      <c r="J155" s="270"/>
      <c r="K155" s="54">
        <f>K156</f>
        <v>40</v>
      </c>
      <c r="L155" s="54">
        <f>L156</f>
        <v>0</v>
      </c>
      <c r="M155" s="270"/>
      <c r="N155" s="270"/>
      <c r="O155" s="270"/>
      <c r="P155" s="270"/>
    </row>
    <row r="156" spans="1:16" s="14" customFormat="1" ht="15.75">
      <c r="A156" s="215" t="s">
        <v>191</v>
      </c>
      <c r="B156" s="211" t="s">
        <v>49</v>
      </c>
      <c r="C156" s="216">
        <v>610</v>
      </c>
      <c r="D156" s="54">
        <v>40</v>
      </c>
      <c r="E156" s="54">
        <v>40</v>
      </c>
      <c r="F156" s="45">
        <f>D156-E156</f>
        <v>0</v>
      </c>
      <c r="G156" s="54">
        <v>40</v>
      </c>
      <c r="H156" s="270"/>
      <c r="I156" s="270"/>
      <c r="J156" s="270"/>
      <c r="K156" s="54">
        <v>40</v>
      </c>
      <c r="L156" s="45">
        <f>G156-K156</f>
        <v>0</v>
      </c>
      <c r="M156" s="270"/>
      <c r="N156" s="270"/>
      <c r="O156" s="270"/>
      <c r="P156" s="270"/>
    </row>
    <row r="157" spans="1:16" s="14" customFormat="1" ht="15.75">
      <c r="A157" s="208" t="s">
        <v>211</v>
      </c>
      <c r="B157" s="209" t="s">
        <v>50</v>
      </c>
      <c r="C157" s="209"/>
      <c r="D157" s="40">
        <f>D158+D163</f>
        <v>367</v>
      </c>
      <c r="E157" s="40">
        <f>E158+E163</f>
        <v>367</v>
      </c>
      <c r="F157" s="40">
        <f>F158+F163</f>
        <v>0</v>
      </c>
      <c r="G157" s="40">
        <f>G158+G163</f>
        <v>367</v>
      </c>
      <c r="H157" s="270"/>
      <c r="I157" s="270"/>
      <c r="J157" s="270"/>
      <c r="K157" s="40">
        <f>K158+K163</f>
        <v>367</v>
      </c>
      <c r="L157" s="40">
        <f>L158+L163</f>
        <v>0</v>
      </c>
      <c r="M157" s="270"/>
      <c r="N157" s="270"/>
      <c r="O157" s="270"/>
      <c r="P157" s="270"/>
    </row>
    <row r="158" spans="1:16" s="14" customFormat="1" ht="31.5">
      <c r="A158" s="212" t="s">
        <v>93</v>
      </c>
      <c r="B158" s="211" t="s">
        <v>51</v>
      </c>
      <c r="C158" s="211"/>
      <c r="D158" s="45">
        <f>D159+D161</f>
        <v>325</v>
      </c>
      <c r="E158" s="45">
        <f>E159+E161</f>
        <v>325</v>
      </c>
      <c r="F158" s="45">
        <f>F159+F161</f>
        <v>0</v>
      </c>
      <c r="G158" s="45">
        <f>G159+G161</f>
        <v>325</v>
      </c>
      <c r="H158" s="270"/>
      <c r="I158" s="270"/>
      <c r="J158" s="270"/>
      <c r="K158" s="45">
        <f>K159+K161</f>
        <v>325</v>
      </c>
      <c r="L158" s="45">
        <f>L159+L161</f>
        <v>0</v>
      </c>
      <c r="M158" s="270"/>
      <c r="N158" s="270"/>
      <c r="O158" s="270"/>
      <c r="P158" s="270"/>
    </row>
    <row r="159" spans="1:16" s="14" customFormat="1" ht="15.75">
      <c r="A159" s="215" t="s">
        <v>225</v>
      </c>
      <c r="B159" s="211" t="s">
        <v>51</v>
      </c>
      <c r="C159" s="211" t="s">
        <v>188</v>
      </c>
      <c r="D159" s="45">
        <f>D160</f>
        <v>52</v>
      </c>
      <c r="E159" s="45">
        <f>E160</f>
        <v>52</v>
      </c>
      <c r="F159" s="45">
        <f>F160</f>
        <v>0</v>
      </c>
      <c r="G159" s="45">
        <f>G160</f>
        <v>52</v>
      </c>
      <c r="H159" s="270"/>
      <c r="I159" s="270"/>
      <c r="J159" s="270"/>
      <c r="K159" s="45">
        <f>K160</f>
        <v>52</v>
      </c>
      <c r="L159" s="45">
        <f>L160</f>
        <v>0</v>
      </c>
      <c r="M159" s="270"/>
      <c r="N159" s="270"/>
      <c r="O159" s="270"/>
      <c r="P159" s="270"/>
    </row>
    <row r="160" spans="1:16" s="14" customFormat="1" ht="31.5">
      <c r="A160" s="215" t="s">
        <v>189</v>
      </c>
      <c r="B160" s="211" t="s">
        <v>51</v>
      </c>
      <c r="C160" s="211" t="s">
        <v>187</v>
      </c>
      <c r="D160" s="45">
        <v>52</v>
      </c>
      <c r="E160" s="45">
        <v>52</v>
      </c>
      <c r="F160" s="45">
        <f>D160-E160</f>
        <v>0</v>
      </c>
      <c r="G160" s="45">
        <v>52</v>
      </c>
      <c r="H160" s="270"/>
      <c r="I160" s="270"/>
      <c r="J160" s="270"/>
      <c r="K160" s="45">
        <v>52</v>
      </c>
      <c r="L160" s="45">
        <f>G160-K160</f>
        <v>0</v>
      </c>
      <c r="M160" s="270"/>
      <c r="N160" s="270"/>
      <c r="O160" s="270"/>
      <c r="P160" s="270"/>
    </row>
    <row r="161" spans="1:16" s="14" customFormat="1" ht="31.5">
      <c r="A161" s="215" t="s">
        <v>262</v>
      </c>
      <c r="B161" s="211" t="s">
        <v>51</v>
      </c>
      <c r="C161" s="211" t="s">
        <v>178</v>
      </c>
      <c r="D161" s="45">
        <f>D162</f>
        <v>273</v>
      </c>
      <c r="E161" s="45">
        <f>E162</f>
        <v>273</v>
      </c>
      <c r="F161" s="45">
        <f>F162</f>
        <v>0</v>
      </c>
      <c r="G161" s="45">
        <f>G162</f>
        <v>273</v>
      </c>
      <c r="H161" s="270"/>
      <c r="I161" s="270"/>
      <c r="J161" s="270"/>
      <c r="K161" s="45">
        <f>K162</f>
        <v>273</v>
      </c>
      <c r="L161" s="45">
        <f>L162</f>
        <v>0</v>
      </c>
      <c r="M161" s="270"/>
      <c r="N161" s="270"/>
      <c r="O161" s="270"/>
      <c r="P161" s="270"/>
    </row>
    <row r="162" spans="1:16" s="14" customFormat="1" ht="15.75">
      <c r="A162" s="215" t="s">
        <v>191</v>
      </c>
      <c r="B162" s="211" t="s">
        <v>51</v>
      </c>
      <c r="C162" s="211" t="s">
        <v>192</v>
      </c>
      <c r="D162" s="45">
        <v>273</v>
      </c>
      <c r="E162" s="45">
        <v>273</v>
      </c>
      <c r="F162" s="45">
        <f>D162-E162</f>
        <v>0</v>
      </c>
      <c r="G162" s="45">
        <v>273</v>
      </c>
      <c r="H162" s="270"/>
      <c r="I162" s="270"/>
      <c r="J162" s="270"/>
      <c r="K162" s="45">
        <v>273</v>
      </c>
      <c r="L162" s="45">
        <f>G162-K162</f>
        <v>0</v>
      </c>
      <c r="M162" s="270"/>
      <c r="N162" s="270"/>
      <c r="O162" s="270"/>
      <c r="P162" s="270"/>
    </row>
    <row r="163" spans="1:16" s="14" customFormat="1" ht="15.75" customHeight="1">
      <c r="A163" s="212" t="s">
        <v>521</v>
      </c>
      <c r="B163" s="211" t="s">
        <v>522</v>
      </c>
      <c r="C163" s="211"/>
      <c r="D163" s="45">
        <f aca="true" t="shared" si="34" ref="D163:G164">D164</f>
        <v>42</v>
      </c>
      <c r="E163" s="45">
        <f t="shared" si="34"/>
        <v>42</v>
      </c>
      <c r="F163" s="45">
        <f t="shared" si="34"/>
        <v>0</v>
      </c>
      <c r="G163" s="45">
        <f t="shared" si="34"/>
        <v>42</v>
      </c>
      <c r="H163" s="270"/>
      <c r="I163" s="270"/>
      <c r="J163" s="270"/>
      <c r="K163" s="45">
        <f>K164</f>
        <v>42</v>
      </c>
      <c r="L163" s="45">
        <f>L164</f>
        <v>0</v>
      </c>
      <c r="M163" s="270"/>
      <c r="N163" s="270"/>
      <c r="O163" s="270"/>
      <c r="P163" s="270"/>
    </row>
    <row r="164" spans="1:16" s="14" customFormat="1" ht="15.75">
      <c r="A164" s="215" t="s">
        <v>89</v>
      </c>
      <c r="B164" s="211" t="s">
        <v>522</v>
      </c>
      <c r="C164" s="211" t="s">
        <v>85</v>
      </c>
      <c r="D164" s="45">
        <f t="shared" si="34"/>
        <v>42</v>
      </c>
      <c r="E164" s="45">
        <f t="shared" si="34"/>
        <v>42</v>
      </c>
      <c r="F164" s="45">
        <f t="shared" si="34"/>
        <v>0</v>
      </c>
      <c r="G164" s="45">
        <f t="shared" si="34"/>
        <v>42</v>
      </c>
      <c r="H164" s="270"/>
      <c r="I164" s="270"/>
      <c r="J164" s="270"/>
      <c r="K164" s="45">
        <f>K165</f>
        <v>42</v>
      </c>
      <c r="L164" s="45">
        <f>L165</f>
        <v>0</v>
      </c>
      <c r="M164" s="270"/>
      <c r="N164" s="270"/>
      <c r="O164" s="270"/>
      <c r="P164" s="270"/>
    </row>
    <row r="165" spans="1:16" s="14" customFormat="1" ht="15.75">
      <c r="A165" s="215" t="s">
        <v>84</v>
      </c>
      <c r="B165" s="211" t="s">
        <v>522</v>
      </c>
      <c r="C165" s="211" t="s">
        <v>86</v>
      </c>
      <c r="D165" s="45">
        <v>42</v>
      </c>
      <c r="E165" s="45">
        <v>42</v>
      </c>
      <c r="F165" s="45">
        <f>D165-E165</f>
        <v>0</v>
      </c>
      <c r="G165" s="45">
        <v>42</v>
      </c>
      <c r="H165" s="270"/>
      <c r="I165" s="270"/>
      <c r="J165" s="270"/>
      <c r="K165" s="45">
        <v>42</v>
      </c>
      <c r="L165" s="45">
        <f>G165-K165</f>
        <v>0</v>
      </c>
      <c r="M165" s="270"/>
      <c r="N165" s="270"/>
      <c r="O165" s="270"/>
      <c r="P165" s="270"/>
    </row>
    <row r="166" spans="1:16" s="16" customFormat="1" ht="15.75">
      <c r="A166" s="208" t="s">
        <v>523</v>
      </c>
      <c r="B166" s="209" t="s">
        <v>524</v>
      </c>
      <c r="C166" s="209"/>
      <c r="D166" s="40">
        <f aca="true" t="shared" si="35" ref="D166:G168">D167</f>
        <v>1406.7</v>
      </c>
      <c r="E166" s="40">
        <f t="shared" si="35"/>
        <v>1406.7</v>
      </c>
      <c r="F166" s="40">
        <f t="shared" si="35"/>
        <v>0</v>
      </c>
      <c r="G166" s="40">
        <f t="shared" si="35"/>
        <v>1406.7</v>
      </c>
      <c r="H166" s="272"/>
      <c r="I166" s="272"/>
      <c r="J166" s="272"/>
      <c r="K166" s="40">
        <f aca="true" t="shared" si="36" ref="K166:L168">K167</f>
        <v>1406.7</v>
      </c>
      <c r="L166" s="40">
        <f t="shared" si="36"/>
        <v>0</v>
      </c>
      <c r="M166" s="272"/>
      <c r="N166" s="272"/>
      <c r="O166" s="272"/>
      <c r="P166" s="272"/>
    </row>
    <row r="167" spans="1:16" s="14" customFormat="1" ht="15.75">
      <c r="A167" s="212" t="s">
        <v>525</v>
      </c>
      <c r="B167" s="211" t="s">
        <v>526</v>
      </c>
      <c r="C167" s="211"/>
      <c r="D167" s="45">
        <f t="shared" si="35"/>
        <v>1406.7</v>
      </c>
      <c r="E167" s="45">
        <f t="shared" si="35"/>
        <v>1406.7</v>
      </c>
      <c r="F167" s="45">
        <f t="shared" si="35"/>
        <v>0</v>
      </c>
      <c r="G167" s="45">
        <f t="shared" si="35"/>
        <v>1406.7</v>
      </c>
      <c r="H167" s="270"/>
      <c r="I167" s="270"/>
      <c r="J167" s="270"/>
      <c r="K167" s="45">
        <f t="shared" si="36"/>
        <v>1406.7</v>
      </c>
      <c r="L167" s="45">
        <f t="shared" si="36"/>
        <v>0</v>
      </c>
      <c r="M167" s="270"/>
      <c r="N167" s="270"/>
      <c r="O167" s="270"/>
      <c r="P167" s="270"/>
    </row>
    <row r="168" spans="1:16" s="16" customFormat="1" ht="15.75">
      <c r="A168" s="215" t="s">
        <v>89</v>
      </c>
      <c r="B168" s="211" t="s">
        <v>526</v>
      </c>
      <c r="C168" s="211" t="s">
        <v>85</v>
      </c>
      <c r="D168" s="45">
        <f t="shared" si="35"/>
        <v>1406.7</v>
      </c>
      <c r="E168" s="45">
        <f t="shared" si="35"/>
        <v>1406.7</v>
      </c>
      <c r="F168" s="45">
        <f t="shared" si="35"/>
        <v>0</v>
      </c>
      <c r="G168" s="45">
        <f t="shared" si="35"/>
        <v>1406.7</v>
      </c>
      <c r="H168" s="272"/>
      <c r="I168" s="272"/>
      <c r="J168" s="272"/>
      <c r="K168" s="45">
        <f t="shared" si="36"/>
        <v>1406.7</v>
      </c>
      <c r="L168" s="45">
        <f t="shared" si="36"/>
        <v>0</v>
      </c>
      <c r="M168" s="272"/>
      <c r="N168" s="272"/>
      <c r="O168" s="272"/>
      <c r="P168" s="272"/>
    </row>
    <row r="169" spans="1:16" s="16" customFormat="1" ht="15" customHeight="1">
      <c r="A169" s="215" t="s">
        <v>84</v>
      </c>
      <c r="B169" s="211" t="s">
        <v>526</v>
      </c>
      <c r="C169" s="211" t="s">
        <v>86</v>
      </c>
      <c r="D169" s="45">
        <v>1406.7</v>
      </c>
      <c r="E169" s="45">
        <v>1406.7</v>
      </c>
      <c r="F169" s="45">
        <f>D169-E169</f>
        <v>0</v>
      </c>
      <c r="G169" s="45">
        <v>1406.7</v>
      </c>
      <c r="H169" s="272"/>
      <c r="I169" s="272"/>
      <c r="J169" s="272"/>
      <c r="K169" s="45">
        <v>1406.7</v>
      </c>
      <c r="L169" s="45">
        <f>G169-K169</f>
        <v>0</v>
      </c>
      <c r="M169" s="272"/>
      <c r="N169" s="272"/>
      <c r="O169" s="272"/>
      <c r="P169" s="272"/>
    </row>
    <row r="170" spans="1:16" s="16" customFormat="1" ht="31.5">
      <c r="A170" s="245" t="s">
        <v>542</v>
      </c>
      <c r="B170" s="244" t="s">
        <v>0</v>
      </c>
      <c r="C170" s="244"/>
      <c r="D170" s="246">
        <f>D171</f>
        <v>2115</v>
      </c>
      <c r="E170" s="246">
        <f>E171</f>
        <v>2115</v>
      </c>
      <c r="F170" s="246">
        <f>F171</f>
        <v>0</v>
      </c>
      <c r="G170" s="246">
        <f>G171</f>
        <v>2115</v>
      </c>
      <c r="H170" s="272"/>
      <c r="I170" s="272"/>
      <c r="J170" s="272"/>
      <c r="K170" s="246">
        <f>K171</f>
        <v>2115</v>
      </c>
      <c r="L170" s="246">
        <f>L171</f>
        <v>0</v>
      </c>
      <c r="M170" s="272"/>
      <c r="N170" s="272"/>
      <c r="O170" s="272"/>
      <c r="P170" s="272"/>
    </row>
    <row r="171" spans="1:16" s="16" customFormat="1" ht="31.5">
      <c r="A171" s="210" t="s">
        <v>543</v>
      </c>
      <c r="B171" s="209" t="s">
        <v>1</v>
      </c>
      <c r="C171" s="211"/>
      <c r="D171" s="217">
        <f>D174</f>
        <v>2115</v>
      </c>
      <c r="E171" s="217">
        <f>E174</f>
        <v>2115</v>
      </c>
      <c r="F171" s="217">
        <f>F174</f>
        <v>0</v>
      </c>
      <c r="G171" s="217">
        <f>G174</f>
        <v>2115</v>
      </c>
      <c r="H171" s="272"/>
      <c r="I171" s="272"/>
      <c r="J171" s="272"/>
      <c r="K171" s="217">
        <f>K174</f>
        <v>2115</v>
      </c>
      <c r="L171" s="217">
        <f>L174</f>
        <v>0</v>
      </c>
      <c r="M171" s="272"/>
      <c r="N171" s="272"/>
      <c r="O171" s="272"/>
      <c r="P171" s="272"/>
    </row>
    <row r="172" spans="1:16" s="14" customFormat="1" ht="15.75">
      <c r="A172" s="212" t="s">
        <v>532</v>
      </c>
      <c r="B172" s="211" t="s">
        <v>2</v>
      </c>
      <c r="C172" s="218"/>
      <c r="D172" s="219">
        <f aca="true" t="shared" si="37" ref="D172:G173">D173</f>
        <v>2115</v>
      </c>
      <c r="E172" s="219">
        <f t="shared" si="37"/>
        <v>2115</v>
      </c>
      <c r="F172" s="219">
        <f t="shared" si="37"/>
        <v>0</v>
      </c>
      <c r="G172" s="219">
        <f t="shared" si="37"/>
        <v>2115</v>
      </c>
      <c r="H172" s="270"/>
      <c r="I172" s="270"/>
      <c r="J172" s="270"/>
      <c r="K172" s="219">
        <f>K173</f>
        <v>2115</v>
      </c>
      <c r="L172" s="219">
        <f>L173</f>
        <v>0</v>
      </c>
      <c r="M172" s="270"/>
      <c r="N172" s="270"/>
      <c r="O172" s="270"/>
      <c r="P172" s="270"/>
    </row>
    <row r="173" spans="1:16" s="14" customFormat="1" ht="15.75">
      <c r="A173" s="215" t="s">
        <v>225</v>
      </c>
      <c r="B173" s="211" t="s">
        <v>2</v>
      </c>
      <c r="C173" s="218" t="s">
        <v>188</v>
      </c>
      <c r="D173" s="220">
        <f t="shared" si="37"/>
        <v>2115</v>
      </c>
      <c r="E173" s="220">
        <f t="shared" si="37"/>
        <v>2115</v>
      </c>
      <c r="F173" s="220">
        <f t="shared" si="37"/>
        <v>0</v>
      </c>
      <c r="G173" s="220">
        <f t="shared" si="37"/>
        <v>2115</v>
      </c>
      <c r="H173" s="270"/>
      <c r="I173" s="270"/>
      <c r="J173" s="270"/>
      <c r="K173" s="220">
        <f>K174</f>
        <v>2115</v>
      </c>
      <c r="L173" s="220">
        <f>L174</f>
        <v>0</v>
      </c>
      <c r="M173" s="270"/>
      <c r="N173" s="270"/>
      <c r="O173" s="270"/>
      <c r="P173" s="270"/>
    </row>
    <row r="174" spans="1:16" s="14" customFormat="1" ht="31.5">
      <c r="A174" s="215" t="s">
        <v>189</v>
      </c>
      <c r="B174" s="211" t="s">
        <v>2</v>
      </c>
      <c r="C174" s="218" t="s">
        <v>187</v>
      </c>
      <c r="D174" s="220">
        <v>2115</v>
      </c>
      <c r="E174" s="220">
        <v>2115</v>
      </c>
      <c r="F174" s="45">
        <f>D174-E174</f>
        <v>0</v>
      </c>
      <c r="G174" s="220">
        <v>2115</v>
      </c>
      <c r="H174" s="270"/>
      <c r="I174" s="270"/>
      <c r="J174" s="270"/>
      <c r="K174" s="220">
        <v>2115</v>
      </c>
      <c r="L174" s="45">
        <f>G174-K174</f>
        <v>0</v>
      </c>
      <c r="M174" s="270"/>
      <c r="N174" s="270"/>
      <c r="O174" s="270"/>
      <c r="P174" s="270"/>
    </row>
    <row r="175" spans="1:16" s="14" customFormat="1" ht="31.5">
      <c r="A175" s="247" t="s">
        <v>558</v>
      </c>
      <c r="B175" s="244" t="s">
        <v>3</v>
      </c>
      <c r="C175" s="248"/>
      <c r="D175" s="200">
        <f>D179+D182+D185+D176</f>
        <v>1220</v>
      </c>
      <c r="E175" s="200">
        <f>E179+E182+E185+E176</f>
        <v>1220</v>
      </c>
      <c r="F175" s="200">
        <f>F179+F182+F185+F176</f>
        <v>0</v>
      </c>
      <c r="G175" s="200">
        <f>G179+G182+G185+G176</f>
        <v>1220</v>
      </c>
      <c r="H175" s="270"/>
      <c r="I175" s="270"/>
      <c r="J175" s="270"/>
      <c r="K175" s="200">
        <f>K179+K182+K185+K176</f>
        <v>1220</v>
      </c>
      <c r="L175" s="200">
        <f>L179+L182+L185+L176</f>
        <v>0</v>
      </c>
      <c r="M175" s="270"/>
      <c r="N175" s="270"/>
      <c r="O175" s="270"/>
      <c r="P175" s="270"/>
    </row>
    <row r="176" spans="1:16" s="14" customFormat="1" ht="15.75">
      <c r="A176" s="222" t="s">
        <v>242</v>
      </c>
      <c r="B176" s="211" t="s">
        <v>316</v>
      </c>
      <c r="C176" s="211"/>
      <c r="D176" s="45">
        <f aca="true" t="shared" si="38" ref="D176:G177">D177</f>
        <v>5</v>
      </c>
      <c r="E176" s="45">
        <f t="shared" si="38"/>
        <v>5</v>
      </c>
      <c r="F176" s="45">
        <f t="shared" si="38"/>
        <v>0</v>
      </c>
      <c r="G176" s="45">
        <f t="shared" si="38"/>
        <v>5</v>
      </c>
      <c r="H176" s="270"/>
      <c r="I176" s="270"/>
      <c r="J176" s="270"/>
      <c r="K176" s="45">
        <f>K177</f>
        <v>5</v>
      </c>
      <c r="L176" s="45">
        <f>L177</f>
        <v>0</v>
      </c>
      <c r="M176" s="270"/>
      <c r="N176" s="270"/>
      <c r="O176" s="270"/>
      <c r="P176" s="270"/>
    </row>
    <row r="177" spans="1:16" s="14" customFormat="1" ht="15" customHeight="1">
      <c r="A177" s="215" t="s">
        <v>225</v>
      </c>
      <c r="B177" s="211" t="s">
        <v>316</v>
      </c>
      <c r="C177" s="211" t="s">
        <v>188</v>
      </c>
      <c r="D177" s="45">
        <f t="shared" si="38"/>
        <v>5</v>
      </c>
      <c r="E177" s="45">
        <f t="shared" si="38"/>
        <v>5</v>
      </c>
      <c r="F177" s="45">
        <f t="shared" si="38"/>
        <v>0</v>
      </c>
      <c r="G177" s="45">
        <f t="shared" si="38"/>
        <v>5</v>
      </c>
      <c r="H177" s="270"/>
      <c r="I177" s="270"/>
      <c r="J177" s="270"/>
      <c r="K177" s="45">
        <f>K178</f>
        <v>5</v>
      </c>
      <c r="L177" s="45">
        <f>L178</f>
        <v>0</v>
      </c>
      <c r="M177" s="270"/>
      <c r="N177" s="270"/>
      <c r="O177" s="270"/>
      <c r="P177" s="270"/>
    </row>
    <row r="178" spans="1:16" s="14" customFormat="1" ht="31.5">
      <c r="A178" s="215" t="s">
        <v>189</v>
      </c>
      <c r="B178" s="211" t="s">
        <v>316</v>
      </c>
      <c r="C178" s="211" t="s">
        <v>187</v>
      </c>
      <c r="D178" s="45">
        <v>5</v>
      </c>
      <c r="E178" s="45">
        <v>5</v>
      </c>
      <c r="F178" s="45">
        <f>D178-E178</f>
        <v>0</v>
      </c>
      <c r="G178" s="45">
        <v>5</v>
      </c>
      <c r="H178" s="270"/>
      <c r="I178" s="270"/>
      <c r="J178" s="270"/>
      <c r="K178" s="45">
        <v>5</v>
      </c>
      <c r="L178" s="45">
        <f>G178-K178</f>
        <v>0</v>
      </c>
      <c r="M178" s="270"/>
      <c r="N178" s="270"/>
      <c r="O178" s="270"/>
      <c r="P178" s="270"/>
    </row>
    <row r="179" spans="1:16" s="14" customFormat="1" ht="13.5" customHeight="1">
      <c r="A179" s="212" t="s">
        <v>100</v>
      </c>
      <c r="B179" s="211" t="s">
        <v>4</v>
      </c>
      <c r="C179" s="221"/>
      <c r="D179" s="45">
        <f aca="true" t="shared" si="39" ref="D179:G180">D180</f>
        <v>1000</v>
      </c>
      <c r="E179" s="45">
        <f t="shared" si="39"/>
        <v>1000</v>
      </c>
      <c r="F179" s="45">
        <f t="shared" si="39"/>
        <v>0</v>
      </c>
      <c r="G179" s="45">
        <f t="shared" si="39"/>
        <v>1000</v>
      </c>
      <c r="H179" s="270"/>
      <c r="I179" s="270"/>
      <c r="J179" s="270"/>
      <c r="K179" s="45">
        <f>K180</f>
        <v>1000</v>
      </c>
      <c r="L179" s="45">
        <f>L180</f>
        <v>0</v>
      </c>
      <c r="M179" s="270"/>
      <c r="N179" s="270"/>
      <c r="O179" s="270"/>
      <c r="P179" s="270"/>
    </row>
    <row r="180" spans="1:16" s="14" customFormat="1" ht="15.75">
      <c r="A180" s="212" t="s">
        <v>90</v>
      </c>
      <c r="B180" s="211" t="s">
        <v>4</v>
      </c>
      <c r="C180" s="221" t="s">
        <v>87</v>
      </c>
      <c r="D180" s="45">
        <f t="shared" si="39"/>
        <v>1000</v>
      </c>
      <c r="E180" s="45">
        <f t="shared" si="39"/>
        <v>1000</v>
      </c>
      <c r="F180" s="45">
        <f t="shared" si="39"/>
        <v>0</v>
      </c>
      <c r="G180" s="45">
        <f t="shared" si="39"/>
        <v>1000</v>
      </c>
      <c r="H180" s="270"/>
      <c r="I180" s="270"/>
      <c r="J180" s="270"/>
      <c r="K180" s="45">
        <f>K181</f>
        <v>1000</v>
      </c>
      <c r="L180" s="45">
        <f>L181</f>
        <v>0</v>
      </c>
      <c r="M180" s="270"/>
      <c r="N180" s="270"/>
      <c r="O180" s="270"/>
      <c r="P180" s="270"/>
    </row>
    <row r="181" spans="1:16" s="14" customFormat="1" ht="15.75" customHeight="1">
      <c r="A181" s="212" t="s">
        <v>227</v>
      </c>
      <c r="B181" s="211" t="s">
        <v>4</v>
      </c>
      <c r="C181" s="211" t="s">
        <v>88</v>
      </c>
      <c r="D181" s="45">
        <f>1000</f>
        <v>1000</v>
      </c>
      <c r="E181" s="45">
        <f>1000</f>
        <v>1000</v>
      </c>
      <c r="F181" s="45">
        <f>D181-E181</f>
        <v>0</v>
      </c>
      <c r="G181" s="45">
        <f>1000</f>
        <v>1000</v>
      </c>
      <c r="H181" s="270"/>
      <c r="I181" s="270"/>
      <c r="J181" s="270"/>
      <c r="K181" s="45">
        <f>1000</f>
        <v>1000</v>
      </c>
      <c r="L181" s="45">
        <f>G181-K181</f>
        <v>0</v>
      </c>
      <c r="M181" s="270"/>
      <c r="N181" s="270"/>
      <c r="O181" s="270"/>
      <c r="P181" s="270"/>
    </row>
    <row r="182" spans="1:16" s="14" customFormat="1" ht="31.5">
      <c r="A182" s="222" t="s">
        <v>95</v>
      </c>
      <c r="B182" s="211" t="s">
        <v>5</v>
      </c>
      <c r="C182" s="211"/>
      <c r="D182" s="45">
        <f aca="true" t="shared" si="40" ref="D182:G183">D183</f>
        <v>115</v>
      </c>
      <c r="E182" s="45">
        <f t="shared" si="40"/>
        <v>115</v>
      </c>
      <c r="F182" s="45">
        <f t="shared" si="40"/>
        <v>0</v>
      </c>
      <c r="G182" s="45">
        <f t="shared" si="40"/>
        <v>115</v>
      </c>
      <c r="H182" s="270"/>
      <c r="I182" s="270"/>
      <c r="J182" s="270"/>
      <c r="K182" s="45">
        <f>K183</f>
        <v>115</v>
      </c>
      <c r="L182" s="45">
        <f>L183</f>
        <v>0</v>
      </c>
      <c r="M182" s="270"/>
      <c r="N182" s="270"/>
      <c r="O182" s="270"/>
      <c r="P182" s="270"/>
    </row>
    <row r="183" spans="1:16" s="14" customFormat="1" ht="15.75">
      <c r="A183" s="215" t="s">
        <v>225</v>
      </c>
      <c r="B183" s="211" t="s">
        <v>5</v>
      </c>
      <c r="C183" s="211" t="s">
        <v>188</v>
      </c>
      <c r="D183" s="45">
        <f t="shared" si="40"/>
        <v>115</v>
      </c>
      <c r="E183" s="45">
        <f t="shared" si="40"/>
        <v>115</v>
      </c>
      <c r="F183" s="45">
        <f t="shared" si="40"/>
        <v>0</v>
      </c>
      <c r="G183" s="45">
        <f t="shared" si="40"/>
        <v>115</v>
      </c>
      <c r="H183" s="270"/>
      <c r="I183" s="270"/>
      <c r="J183" s="270"/>
      <c r="K183" s="45">
        <f>K184</f>
        <v>115</v>
      </c>
      <c r="L183" s="45">
        <f>L184</f>
        <v>0</v>
      </c>
      <c r="M183" s="270"/>
      <c r="N183" s="270"/>
      <c r="O183" s="270"/>
      <c r="P183" s="270"/>
    </row>
    <row r="184" spans="1:16" s="14" customFormat="1" ht="31.5">
      <c r="A184" s="215" t="s">
        <v>189</v>
      </c>
      <c r="B184" s="211" t="s">
        <v>5</v>
      </c>
      <c r="C184" s="211" t="s">
        <v>187</v>
      </c>
      <c r="D184" s="45">
        <v>115</v>
      </c>
      <c r="E184" s="45">
        <v>115</v>
      </c>
      <c r="F184" s="45">
        <f>D184-E184</f>
        <v>0</v>
      </c>
      <c r="G184" s="45">
        <v>115</v>
      </c>
      <c r="H184" s="270"/>
      <c r="I184" s="270"/>
      <c r="J184" s="270"/>
      <c r="K184" s="45">
        <v>115</v>
      </c>
      <c r="L184" s="45">
        <f>G184-K184</f>
        <v>0</v>
      </c>
      <c r="M184" s="270"/>
      <c r="N184" s="270"/>
      <c r="O184" s="270"/>
      <c r="P184" s="270"/>
    </row>
    <row r="185" spans="1:16" s="14" customFormat="1" ht="31.5">
      <c r="A185" s="222" t="s">
        <v>317</v>
      </c>
      <c r="B185" s="211" t="s">
        <v>318</v>
      </c>
      <c r="C185" s="211"/>
      <c r="D185" s="45">
        <f aca="true" t="shared" si="41" ref="D185:G186">D186</f>
        <v>100</v>
      </c>
      <c r="E185" s="45">
        <f t="shared" si="41"/>
        <v>100</v>
      </c>
      <c r="F185" s="45">
        <f t="shared" si="41"/>
        <v>0</v>
      </c>
      <c r="G185" s="45">
        <f t="shared" si="41"/>
        <v>100</v>
      </c>
      <c r="H185" s="270"/>
      <c r="I185" s="270"/>
      <c r="J185" s="270"/>
      <c r="K185" s="45">
        <f>K186</f>
        <v>100</v>
      </c>
      <c r="L185" s="45">
        <f>L186</f>
        <v>0</v>
      </c>
      <c r="M185" s="270"/>
      <c r="N185" s="270"/>
      <c r="O185" s="270"/>
      <c r="P185" s="270"/>
    </row>
    <row r="186" spans="1:16" s="14" customFormat="1" ht="15.75">
      <c r="A186" s="215" t="s">
        <v>225</v>
      </c>
      <c r="B186" s="211" t="s">
        <v>318</v>
      </c>
      <c r="C186" s="211" t="s">
        <v>188</v>
      </c>
      <c r="D186" s="45">
        <f t="shared" si="41"/>
        <v>100</v>
      </c>
      <c r="E186" s="45">
        <f t="shared" si="41"/>
        <v>100</v>
      </c>
      <c r="F186" s="45">
        <f t="shared" si="41"/>
        <v>0</v>
      </c>
      <c r="G186" s="45">
        <f t="shared" si="41"/>
        <v>100</v>
      </c>
      <c r="H186" s="270"/>
      <c r="I186" s="270"/>
      <c r="J186" s="270"/>
      <c r="K186" s="45">
        <f>K187</f>
        <v>100</v>
      </c>
      <c r="L186" s="45">
        <f>L187</f>
        <v>0</v>
      </c>
      <c r="M186" s="270"/>
      <c r="N186" s="270"/>
      <c r="O186" s="270"/>
      <c r="P186" s="270"/>
    </row>
    <row r="187" spans="1:16" s="14" customFormat="1" ht="31.5">
      <c r="A187" s="215" t="s">
        <v>189</v>
      </c>
      <c r="B187" s="211" t="s">
        <v>318</v>
      </c>
      <c r="C187" s="211" t="s">
        <v>187</v>
      </c>
      <c r="D187" s="45">
        <v>100</v>
      </c>
      <c r="E187" s="45">
        <v>100</v>
      </c>
      <c r="F187" s="45">
        <f>D187-E187</f>
        <v>0</v>
      </c>
      <c r="G187" s="45">
        <v>100</v>
      </c>
      <c r="H187" s="270"/>
      <c r="I187" s="270"/>
      <c r="J187" s="270"/>
      <c r="K187" s="45">
        <v>100</v>
      </c>
      <c r="L187" s="45">
        <f>G187-K187</f>
        <v>0</v>
      </c>
      <c r="M187" s="270"/>
      <c r="N187" s="270"/>
      <c r="O187" s="270"/>
      <c r="P187" s="270"/>
    </row>
    <row r="188" spans="1:16" s="14" customFormat="1" ht="31.5">
      <c r="A188" s="249" t="s">
        <v>544</v>
      </c>
      <c r="B188" s="238" t="s">
        <v>6</v>
      </c>
      <c r="C188" s="238"/>
      <c r="D188" s="200">
        <f>D189+D192</f>
        <v>7492.1</v>
      </c>
      <c r="E188" s="200">
        <f>E189+E192</f>
        <v>7492.1</v>
      </c>
      <c r="F188" s="200">
        <f>F189+F192</f>
        <v>0</v>
      </c>
      <c r="G188" s="200">
        <f>G189+G192</f>
        <v>5750</v>
      </c>
      <c r="H188" s="270"/>
      <c r="I188" s="270"/>
      <c r="J188" s="270"/>
      <c r="K188" s="200">
        <f>K189+K192</f>
        <v>5750</v>
      </c>
      <c r="L188" s="200">
        <f>L189+L192</f>
        <v>0</v>
      </c>
      <c r="M188" s="270"/>
      <c r="N188" s="270"/>
      <c r="O188" s="270"/>
      <c r="P188" s="270"/>
    </row>
    <row r="189" spans="1:16" s="14" customFormat="1" ht="15" customHeight="1">
      <c r="A189" s="156" t="s">
        <v>545</v>
      </c>
      <c r="B189" s="44" t="s">
        <v>361</v>
      </c>
      <c r="C189" s="44"/>
      <c r="D189" s="45">
        <f aca="true" t="shared" si="42" ref="D189:G190">D190</f>
        <v>3000</v>
      </c>
      <c r="E189" s="45">
        <f t="shared" si="42"/>
        <v>3000</v>
      </c>
      <c r="F189" s="45">
        <f t="shared" si="42"/>
        <v>0</v>
      </c>
      <c r="G189" s="45">
        <f t="shared" si="42"/>
        <v>3000</v>
      </c>
      <c r="H189" s="270"/>
      <c r="I189" s="270"/>
      <c r="J189" s="270"/>
      <c r="K189" s="45">
        <f>K190</f>
        <v>3000</v>
      </c>
      <c r="L189" s="45">
        <f>L190</f>
        <v>0</v>
      </c>
      <c r="M189" s="270"/>
      <c r="N189" s="270"/>
      <c r="O189" s="270"/>
      <c r="P189" s="270"/>
    </row>
    <row r="190" spans="1:16" s="14" customFormat="1" ht="15.75">
      <c r="A190" s="163" t="s">
        <v>226</v>
      </c>
      <c r="B190" s="44" t="s">
        <v>361</v>
      </c>
      <c r="C190" s="44" t="s">
        <v>199</v>
      </c>
      <c r="D190" s="45">
        <f t="shared" si="42"/>
        <v>3000</v>
      </c>
      <c r="E190" s="45">
        <f t="shared" si="42"/>
        <v>3000</v>
      </c>
      <c r="F190" s="45">
        <f t="shared" si="42"/>
        <v>0</v>
      </c>
      <c r="G190" s="45">
        <f t="shared" si="42"/>
        <v>3000</v>
      </c>
      <c r="H190" s="270"/>
      <c r="I190" s="270"/>
      <c r="J190" s="270"/>
      <c r="K190" s="45">
        <f>K191</f>
        <v>3000</v>
      </c>
      <c r="L190" s="45">
        <f>L191</f>
        <v>0</v>
      </c>
      <c r="M190" s="270"/>
      <c r="N190" s="270"/>
      <c r="O190" s="270"/>
      <c r="P190" s="270"/>
    </row>
    <row r="191" spans="1:16" s="14" customFormat="1" ht="15.75">
      <c r="A191" s="175" t="s">
        <v>179</v>
      </c>
      <c r="B191" s="44" t="s">
        <v>361</v>
      </c>
      <c r="C191" s="44" t="s">
        <v>200</v>
      </c>
      <c r="D191" s="45">
        <f>2000+1000</f>
        <v>3000</v>
      </c>
      <c r="E191" s="45">
        <f>2000+1000</f>
        <v>3000</v>
      </c>
      <c r="F191" s="45">
        <f>D191-E191</f>
        <v>0</v>
      </c>
      <c r="G191" s="45">
        <f>2000+1000</f>
        <v>3000</v>
      </c>
      <c r="H191" s="270"/>
      <c r="I191" s="270"/>
      <c r="J191" s="270"/>
      <c r="K191" s="45">
        <f>2000+1000</f>
        <v>3000</v>
      </c>
      <c r="L191" s="45">
        <f>G191-K191</f>
        <v>0</v>
      </c>
      <c r="M191" s="270"/>
      <c r="N191" s="270"/>
      <c r="O191" s="270"/>
      <c r="P191" s="270"/>
    </row>
    <row r="192" spans="1:16" s="14" customFormat="1" ht="15.75">
      <c r="A192" s="156" t="s">
        <v>231</v>
      </c>
      <c r="B192" s="44" t="s">
        <v>251</v>
      </c>
      <c r="C192" s="44"/>
      <c r="D192" s="45">
        <f>D193</f>
        <v>4492.1</v>
      </c>
      <c r="E192" s="45">
        <f>E193</f>
        <v>4492.1</v>
      </c>
      <c r="F192" s="45">
        <f>F193</f>
        <v>0</v>
      </c>
      <c r="G192" s="45">
        <f>G193</f>
        <v>2750</v>
      </c>
      <c r="H192" s="270"/>
      <c r="I192" s="270"/>
      <c r="J192" s="270"/>
      <c r="K192" s="45">
        <f>K193</f>
        <v>2750</v>
      </c>
      <c r="L192" s="45">
        <f>L193</f>
        <v>0</v>
      </c>
      <c r="M192" s="270"/>
      <c r="N192" s="270"/>
      <c r="O192" s="270"/>
      <c r="P192" s="270"/>
    </row>
    <row r="193" spans="1:16" s="14" customFormat="1" ht="15.75">
      <c r="A193" s="155" t="s">
        <v>225</v>
      </c>
      <c r="B193" s="44" t="s">
        <v>251</v>
      </c>
      <c r="C193" s="44" t="s">
        <v>188</v>
      </c>
      <c r="D193" s="45">
        <f>SUM(D194)</f>
        <v>4492.1</v>
      </c>
      <c r="E193" s="45">
        <f>SUM(E194)</f>
        <v>4492.1</v>
      </c>
      <c r="F193" s="45">
        <f>SUM(F194)</f>
        <v>0</v>
      </c>
      <c r="G193" s="45">
        <f>SUM(G194)</f>
        <v>2750</v>
      </c>
      <c r="H193" s="270"/>
      <c r="I193" s="270"/>
      <c r="J193" s="270"/>
      <c r="K193" s="45">
        <f>SUM(K194)</f>
        <v>2750</v>
      </c>
      <c r="L193" s="45">
        <f>SUM(L194)</f>
        <v>0</v>
      </c>
      <c r="M193" s="270"/>
      <c r="N193" s="270"/>
      <c r="O193" s="270"/>
      <c r="P193" s="270"/>
    </row>
    <row r="194" spans="1:16" s="14" customFormat="1" ht="31.5">
      <c r="A194" s="155" t="s">
        <v>189</v>
      </c>
      <c r="B194" s="44" t="s">
        <v>251</v>
      </c>
      <c r="C194" s="44" t="s">
        <v>187</v>
      </c>
      <c r="D194" s="45">
        <f>5500-1000-7.9</f>
        <v>4492.1</v>
      </c>
      <c r="E194" s="45">
        <f>5500-1000-7.9</f>
        <v>4492.1</v>
      </c>
      <c r="F194" s="45">
        <f>D194-E194</f>
        <v>0</v>
      </c>
      <c r="G194" s="45">
        <f>3750-1000</f>
        <v>2750</v>
      </c>
      <c r="H194" s="270"/>
      <c r="I194" s="270"/>
      <c r="J194" s="270"/>
      <c r="K194" s="45">
        <f>3750-1000</f>
        <v>2750</v>
      </c>
      <c r="L194" s="45">
        <f>G194-K194</f>
        <v>0</v>
      </c>
      <c r="M194" s="270"/>
      <c r="N194" s="270"/>
      <c r="O194" s="270"/>
      <c r="P194" s="270"/>
    </row>
    <row r="195" spans="1:16" s="14" customFormat="1" ht="31.5">
      <c r="A195" s="249" t="s">
        <v>434</v>
      </c>
      <c r="B195" s="238" t="s">
        <v>83</v>
      </c>
      <c r="C195" s="250"/>
      <c r="D195" s="200">
        <f>D196+D201</f>
        <v>60</v>
      </c>
      <c r="E195" s="200">
        <f>E196+E201</f>
        <v>60</v>
      </c>
      <c r="F195" s="200">
        <f>F196+F201</f>
        <v>0</v>
      </c>
      <c r="G195" s="200">
        <f>G196+G201</f>
        <v>60</v>
      </c>
      <c r="H195" s="270"/>
      <c r="I195" s="270"/>
      <c r="J195" s="270"/>
      <c r="K195" s="200">
        <f>K196+K201</f>
        <v>60</v>
      </c>
      <c r="L195" s="200">
        <f>L196+L201</f>
        <v>0</v>
      </c>
      <c r="M195" s="270"/>
      <c r="N195" s="270"/>
      <c r="O195" s="270"/>
      <c r="P195" s="270"/>
    </row>
    <row r="196" spans="1:16" s="14" customFormat="1" ht="31.5">
      <c r="A196" s="223" t="s">
        <v>93</v>
      </c>
      <c r="B196" s="44" t="s">
        <v>336</v>
      </c>
      <c r="C196" s="44"/>
      <c r="D196" s="45">
        <f>D197+D199</f>
        <v>40</v>
      </c>
      <c r="E196" s="45">
        <f>E197+E199</f>
        <v>40</v>
      </c>
      <c r="F196" s="45">
        <f>F197+F199</f>
        <v>0</v>
      </c>
      <c r="G196" s="45">
        <f>G197+G199</f>
        <v>40</v>
      </c>
      <c r="H196" s="270"/>
      <c r="I196" s="270"/>
      <c r="J196" s="270"/>
      <c r="K196" s="45">
        <f>K197+K199</f>
        <v>40</v>
      </c>
      <c r="L196" s="45">
        <f>L197+L199</f>
        <v>0</v>
      </c>
      <c r="M196" s="270"/>
      <c r="N196" s="270"/>
      <c r="O196" s="270"/>
      <c r="P196" s="270"/>
    </row>
    <row r="197" spans="1:16" s="14" customFormat="1" ht="15.75">
      <c r="A197" s="155" t="s">
        <v>225</v>
      </c>
      <c r="B197" s="44" t="s">
        <v>336</v>
      </c>
      <c r="C197" s="44" t="s">
        <v>188</v>
      </c>
      <c r="D197" s="45">
        <f>D198</f>
        <v>5</v>
      </c>
      <c r="E197" s="45">
        <f>E198</f>
        <v>5</v>
      </c>
      <c r="F197" s="45">
        <f>F198</f>
        <v>0</v>
      </c>
      <c r="G197" s="45">
        <f>G198</f>
        <v>5</v>
      </c>
      <c r="H197" s="270"/>
      <c r="I197" s="270"/>
      <c r="J197" s="270"/>
      <c r="K197" s="45">
        <f>K198</f>
        <v>5</v>
      </c>
      <c r="L197" s="45">
        <f>L198</f>
        <v>0</v>
      </c>
      <c r="M197" s="270"/>
      <c r="N197" s="270"/>
      <c r="O197" s="270"/>
      <c r="P197" s="270"/>
    </row>
    <row r="198" spans="1:16" s="14" customFormat="1" ht="31.5">
      <c r="A198" s="155" t="s">
        <v>189</v>
      </c>
      <c r="B198" s="44" t="s">
        <v>336</v>
      </c>
      <c r="C198" s="44" t="s">
        <v>187</v>
      </c>
      <c r="D198" s="45">
        <v>5</v>
      </c>
      <c r="E198" s="45">
        <v>5</v>
      </c>
      <c r="F198" s="45">
        <f>D198-E198</f>
        <v>0</v>
      </c>
      <c r="G198" s="45">
        <v>5</v>
      </c>
      <c r="H198" s="270"/>
      <c r="I198" s="270"/>
      <c r="J198" s="270"/>
      <c r="K198" s="45">
        <v>5</v>
      </c>
      <c r="L198" s="45">
        <f>G198-K198</f>
        <v>0</v>
      </c>
      <c r="M198" s="270"/>
      <c r="N198" s="270"/>
      <c r="O198" s="270"/>
      <c r="P198" s="270"/>
    </row>
    <row r="199" spans="1:16" s="14" customFormat="1" ht="31.5">
      <c r="A199" s="163" t="s">
        <v>190</v>
      </c>
      <c r="B199" s="44" t="s">
        <v>336</v>
      </c>
      <c r="C199" s="44" t="s">
        <v>178</v>
      </c>
      <c r="D199" s="45">
        <f>D200</f>
        <v>35</v>
      </c>
      <c r="E199" s="45">
        <f>E200</f>
        <v>35</v>
      </c>
      <c r="F199" s="45">
        <f>F200</f>
        <v>0</v>
      </c>
      <c r="G199" s="45">
        <f>G200</f>
        <v>35</v>
      </c>
      <c r="H199" s="270"/>
      <c r="I199" s="270"/>
      <c r="J199" s="270"/>
      <c r="K199" s="45">
        <f>K200</f>
        <v>35</v>
      </c>
      <c r="L199" s="45">
        <f>L200</f>
        <v>0</v>
      </c>
      <c r="M199" s="270"/>
      <c r="N199" s="270"/>
      <c r="O199" s="270"/>
      <c r="P199" s="270"/>
    </row>
    <row r="200" spans="1:16" s="14" customFormat="1" ht="16.5" customHeight="1">
      <c r="A200" s="153" t="s">
        <v>191</v>
      </c>
      <c r="B200" s="44" t="s">
        <v>336</v>
      </c>
      <c r="C200" s="44" t="s">
        <v>192</v>
      </c>
      <c r="D200" s="45">
        <v>35</v>
      </c>
      <c r="E200" s="45">
        <v>35</v>
      </c>
      <c r="F200" s="45">
        <f>D200-E200</f>
        <v>0</v>
      </c>
      <c r="G200" s="45">
        <v>35</v>
      </c>
      <c r="H200" s="270"/>
      <c r="I200" s="270"/>
      <c r="J200" s="270"/>
      <c r="K200" s="45">
        <v>35</v>
      </c>
      <c r="L200" s="45">
        <f>G200-K200</f>
        <v>0</v>
      </c>
      <c r="M200" s="270"/>
      <c r="N200" s="270"/>
      <c r="O200" s="270"/>
      <c r="P200" s="270"/>
    </row>
    <row r="201" spans="1:16" s="14" customFormat="1" ht="14.25" customHeight="1">
      <c r="A201" s="153" t="s">
        <v>506</v>
      </c>
      <c r="B201" s="44" t="s">
        <v>507</v>
      </c>
      <c r="C201" s="44"/>
      <c r="D201" s="45">
        <f aca="true" t="shared" si="43" ref="D201:G202">D202</f>
        <v>20</v>
      </c>
      <c r="E201" s="45">
        <f t="shared" si="43"/>
        <v>20</v>
      </c>
      <c r="F201" s="45">
        <f t="shared" si="43"/>
        <v>0</v>
      </c>
      <c r="G201" s="45">
        <f t="shared" si="43"/>
        <v>20</v>
      </c>
      <c r="H201" s="270"/>
      <c r="I201" s="270"/>
      <c r="J201" s="270"/>
      <c r="K201" s="45">
        <f>K202</f>
        <v>20</v>
      </c>
      <c r="L201" s="45">
        <f>L202</f>
        <v>0</v>
      </c>
      <c r="M201" s="270"/>
      <c r="N201" s="270"/>
      <c r="O201" s="270"/>
      <c r="P201" s="270"/>
    </row>
    <row r="202" spans="1:16" s="14" customFormat="1" ht="15.75">
      <c r="A202" s="155" t="s">
        <v>225</v>
      </c>
      <c r="B202" s="44" t="s">
        <v>507</v>
      </c>
      <c r="C202" s="44" t="s">
        <v>188</v>
      </c>
      <c r="D202" s="45">
        <f t="shared" si="43"/>
        <v>20</v>
      </c>
      <c r="E202" s="45">
        <f t="shared" si="43"/>
        <v>20</v>
      </c>
      <c r="F202" s="45">
        <f t="shared" si="43"/>
        <v>0</v>
      </c>
      <c r="G202" s="45">
        <f t="shared" si="43"/>
        <v>20</v>
      </c>
      <c r="H202" s="270"/>
      <c r="I202" s="270"/>
      <c r="J202" s="270"/>
      <c r="K202" s="45">
        <f>K203</f>
        <v>20</v>
      </c>
      <c r="L202" s="45">
        <f>L203</f>
        <v>0</v>
      </c>
      <c r="M202" s="270"/>
      <c r="N202" s="270"/>
      <c r="O202" s="270"/>
      <c r="P202" s="270"/>
    </row>
    <row r="203" spans="1:16" s="14" customFormat="1" ht="31.5">
      <c r="A203" s="155" t="s">
        <v>189</v>
      </c>
      <c r="B203" s="44" t="s">
        <v>507</v>
      </c>
      <c r="C203" s="44" t="s">
        <v>187</v>
      </c>
      <c r="D203" s="45">
        <v>20</v>
      </c>
      <c r="E203" s="45">
        <v>20</v>
      </c>
      <c r="F203" s="45">
        <f>D203-E203</f>
        <v>0</v>
      </c>
      <c r="G203" s="45">
        <v>20</v>
      </c>
      <c r="H203" s="270"/>
      <c r="I203" s="270"/>
      <c r="J203" s="270"/>
      <c r="K203" s="45">
        <v>20</v>
      </c>
      <c r="L203" s="45">
        <f>G203-K203</f>
        <v>0</v>
      </c>
      <c r="M203" s="270"/>
      <c r="N203" s="270"/>
      <c r="O203" s="270"/>
      <c r="P203" s="270"/>
    </row>
    <row r="204" spans="1:16" s="14" customFormat="1" ht="15.75">
      <c r="A204" s="251" t="s">
        <v>437</v>
      </c>
      <c r="B204" s="238" t="s">
        <v>54</v>
      </c>
      <c r="C204" s="238"/>
      <c r="D204" s="200">
        <f>D205+D228+D212+D216</f>
        <v>5369.3</v>
      </c>
      <c r="E204" s="200">
        <f>E205+E228+E212+E216</f>
        <v>5369.3</v>
      </c>
      <c r="F204" s="200">
        <f>F205+F228+F212+F216</f>
        <v>0</v>
      </c>
      <c r="G204" s="200">
        <f>G205+G228+G212+G216</f>
        <v>5497.9</v>
      </c>
      <c r="H204" s="113">
        <f>G204-G206</f>
        <v>2152.9999999999995</v>
      </c>
      <c r="I204" s="270"/>
      <c r="J204" s="270"/>
      <c r="K204" s="200">
        <f>K205+K228+K212+K216</f>
        <v>5497.9</v>
      </c>
      <c r="L204" s="200">
        <f>L205+L228+L212+L216</f>
        <v>0</v>
      </c>
      <c r="M204" s="270"/>
      <c r="N204" s="270"/>
      <c r="O204" s="270"/>
      <c r="P204" s="270"/>
    </row>
    <row r="205" spans="1:16" s="14" customFormat="1" ht="47.25">
      <c r="A205" s="131" t="s">
        <v>383</v>
      </c>
      <c r="B205" s="39" t="s">
        <v>298</v>
      </c>
      <c r="C205" s="39"/>
      <c r="D205" s="40">
        <f>D206+D209</f>
        <v>3236.3</v>
      </c>
      <c r="E205" s="40">
        <f>E206+E209</f>
        <v>3236.3</v>
      </c>
      <c r="F205" s="40">
        <f>F206+F209</f>
        <v>0</v>
      </c>
      <c r="G205" s="40">
        <f>G206+G209</f>
        <v>3364.9</v>
      </c>
      <c r="H205" s="270"/>
      <c r="I205" s="270"/>
      <c r="J205" s="270"/>
      <c r="K205" s="40">
        <f>K206+K209</f>
        <v>3364.9</v>
      </c>
      <c r="L205" s="40">
        <f>L206+L209</f>
        <v>0</v>
      </c>
      <c r="M205" s="270"/>
      <c r="N205" s="270"/>
      <c r="O205" s="270"/>
      <c r="P205" s="270"/>
    </row>
    <row r="206" spans="1:16" s="14" customFormat="1" ht="15.75">
      <c r="A206" s="153" t="s">
        <v>105</v>
      </c>
      <c r="B206" s="44" t="s">
        <v>384</v>
      </c>
      <c r="C206" s="39"/>
      <c r="D206" s="40">
        <f aca="true" t="shared" si="44" ref="D206:G207">D207</f>
        <v>3216.3</v>
      </c>
      <c r="E206" s="40">
        <f t="shared" si="44"/>
        <v>3216.3</v>
      </c>
      <c r="F206" s="40">
        <f t="shared" si="44"/>
        <v>0</v>
      </c>
      <c r="G206" s="40">
        <f t="shared" si="44"/>
        <v>3344.9</v>
      </c>
      <c r="H206" s="270"/>
      <c r="I206" s="270"/>
      <c r="J206" s="270"/>
      <c r="K206" s="40">
        <f>K207</f>
        <v>3344.9</v>
      </c>
      <c r="L206" s="40">
        <f>L207</f>
        <v>0</v>
      </c>
      <c r="M206" s="270"/>
      <c r="N206" s="270"/>
      <c r="O206" s="270"/>
      <c r="P206" s="270"/>
    </row>
    <row r="207" spans="1:16" s="14" customFormat="1" ht="47.25">
      <c r="A207" s="155" t="s">
        <v>115</v>
      </c>
      <c r="B207" s="44" t="s">
        <v>384</v>
      </c>
      <c r="C207" s="44" t="s">
        <v>198</v>
      </c>
      <c r="D207" s="45">
        <f t="shared" si="44"/>
        <v>3216.3</v>
      </c>
      <c r="E207" s="45">
        <f t="shared" si="44"/>
        <v>3216.3</v>
      </c>
      <c r="F207" s="45">
        <f t="shared" si="44"/>
        <v>0</v>
      </c>
      <c r="G207" s="45">
        <f t="shared" si="44"/>
        <v>3344.9</v>
      </c>
      <c r="H207" s="270"/>
      <c r="I207" s="270"/>
      <c r="J207" s="270"/>
      <c r="K207" s="45">
        <f>K208</f>
        <v>3344.9</v>
      </c>
      <c r="L207" s="45">
        <f>L208</f>
        <v>0</v>
      </c>
      <c r="M207" s="270"/>
      <c r="N207" s="270"/>
      <c r="O207" s="270"/>
      <c r="P207" s="270"/>
    </row>
    <row r="208" spans="1:16" s="14" customFormat="1" ht="15.75">
      <c r="A208" s="155" t="s">
        <v>254</v>
      </c>
      <c r="B208" s="44" t="s">
        <v>384</v>
      </c>
      <c r="C208" s="44" t="s">
        <v>253</v>
      </c>
      <c r="D208" s="45">
        <v>3216.3</v>
      </c>
      <c r="E208" s="45">
        <v>3216.3</v>
      </c>
      <c r="F208" s="45">
        <f>D208-E208</f>
        <v>0</v>
      </c>
      <c r="G208" s="45">
        <v>3344.9</v>
      </c>
      <c r="H208" s="270"/>
      <c r="I208" s="270"/>
      <c r="J208" s="270"/>
      <c r="K208" s="45">
        <v>3344.9</v>
      </c>
      <c r="L208" s="45">
        <f>G208-K208</f>
        <v>0</v>
      </c>
      <c r="M208" s="270"/>
      <c r="N208" s="270"/>
      <c r="O208" s="270"/>
      <c r="P208" s="270"/>
    </row>
    <row r="209" spans="1:16" s="14" customFormat="1" ht="47.25">
      <c r="A209" s="156" t="s">
        <v>589</v>
      </c>
      <c r="B209" s="44" t="s">
        <v>475</v>
      </c>
      <c r="C209" s="44"/>
      <c r="D209" s="45">
        <f aca="true" t="shared" si="45" ref="D209:G210">D210</f>
        <v>20</v>
      </c>
      <c r="E209" s="45">
        <f t="shared" si="45"/>
        <v>20</v>
      </c>
      <c r="F209" s="45">
        <f t="shared" si="45"/>
        <v>0</v>
      </c>
      <c r="G209" s="45">
        <f t="shared" si="45"/>
        <v>20</v>
      </c>
      <c r="H209" s="270"/>
      <c r="I209" s="270"/>
      <c r="J209" s="270"/>
      <c r="K209" s="45">
        <f>K210</f>
        <v>20</v>
      </c>
      <c r="L209" s="45">
        <f>L210</f>
        <v>0</v>
      </c>
      <c r="M209" s="270"/>
      <c r="N209" s="270"/>
      <c r="O209" s="270"/>
      <c r="P209" s="270"/>
    </row>
    <row r="210" spans="1:16" s="14" customFormat="1" ht="15.75">
      <c r="A210" s="155" t="s">
        <v>225</v>
      </c>
      <c r="B210" s="44" t="s">
        <v>475</v>
      </c>
      <c r="C210" s="44" t="s">
        <v>188</v>
      </c>
      <c r="D210" s="45">
        <f t="shared" si="45"/>
        <v>20</v>
      </c>
      <c r="E210" s="45">
        <f t="shared" si="45"/>
        <v>20</v>
      </c>
      <c r="F210" s="45">
        <f t="shared" si="45"/>
        <v>0</v>
      </c>
      <c r="G210" s="45">
        <f t="shared" si="45"/>
        <v>20</v>
      </c>
      <c r="H210" s="270"/>
      <c r="I210" s="270"/>
      <c r="J210" s="270"/>
      <c r="K210" s="45">
        <f>K211</f>
        <v>20</v>
      </c>
      <c r="L210" s="45">
        <f>L211</f>
        <v>0</v>
      </c>
      <c r="M210" s="270"/>
      <c r="N210" s="270"/>
      <c r="O210" s="270"/>
      <c r="P210" s="270"/>
    </row>
    <row r="211" spans="1:16" s="14" customFormat="1" ht="31.5">
      <c r="A211" s="155" t="s">
        <v>189</v>
      </c>
      <c r="B211" s="44" t="s">
        <v>475</v>
      </c>
      <c r="C211" s="44" t="s">
        <v>187</v>
      </c>
      <c r="D211" s="45">
        <v>20</v>
      </c>
      <c r="E211" s="45">
        <v>20</v>
      </c>
      <c r="F211" s="45">
        <f>D211-E211</f>
        <v>0</v>
      </c>
      <c r="G211" s="45">
        <v>20</v>
      </c>
      <c r="H211" s="270"/>
      <c r="I211" s="270"/>
      <c r="J211" s="270"/>
      <c r="K211" s="45">
        <v>20</v>
      </c>
      <c r="L211" s="45">
        <f>G211-K211</f>
        <v>0</v>
      </c>
      <c r="M211" s="270"/>
      <c r="N211" s="270"/>
      <c r="O211" s="270"/>
      <c r="P211" s="270"/>
    </row>
    <row r="212" spans="1:16" s="14" customFormat="1" ht="31.5">
      <c r="A212" s="161" t="s">
        <v>465</v>
      </c>
      <c r="B212" s="38" t="s">
        <v>476</v>
      </c>
      <c r="C212" s="44"/>
      <c r="D212" s="45">
        <f aca="true" t="shared" si="46" ref="D212:G214">D213</f>
        <v>70</v>
      </c>
      <c r="E212" s="45">
        <f t="shared" si="46"/>
        <v>70</v>
      </c>
      <c r="F212" s="45">
        <f t="shared" si="46"/>
        <v>0</v>
      </c>
      <c r="G212" s="45">
        <f t="shared" si="46"/>
        <v>70</v>
      </c>
      <c r="H212" s="270"/>
      <c r="I212" s="270"/>
      <c r="J212" s="270"/>
      <c r="K212" s="45">
        <f aca="true" t="shared" si="47" ref="K212:L214">K213</f>
        <v>70</v>
      </c>
      <c r="L212" s="45">
        <f t="shared" si="47"/>
        <v>0</v>
      </c>
      <c r="M212" s="270"/>
      <c r="N212" s="270"/>
      <c r="O212" s="270"/>
      <c r="P212" s="270"/>
    </row>
    <row r="213" spans="1:16" s="14" customFormat="1" ht="47.25">
      <c r="A213" s="156" t="s">
        <v>589</v>
      </c>
      <c r="B213" s="44" t="s">
        <v>467</v>
      </c>
      <c r="C213" s="44"/>
      <c r="D213" s="45">
        <f t="shared" si="46"/>
        <v>70</v>
      </c>
      <c r="E213" s="45">
        <f t="shared" si="46"/>
        <v>70</v>
      </c>
      <c r="F213" s="45">
        <f t="shared" si="46"/>
        <v>0</v>
      </c>
      <c r="G213" s="45">
        <f t="shared" si="46"/>
        <v>70</v>
      </c>
      <c r="H213" s="270"/>
      <c r="I213" s="270"/>
      <c r="J213" s="270"/>
      <c r="K213" s="45">
        <f t="shared" si="47"/>
        <v>70</v>
      </c>
      <c r="L213" s="45">
        <f t="shared" si="47"/>
        <v>0</v>
      </c>
      <c r="M213" s="270"/>
      <c r="N213" s="270"/>
      <c r="O213" s="270"/>
      <c r="P213" s="270"/>
    </row>
    <row r="214" spans="1:16" s="14" customFormat="1" ht="15" customHeight="1">
      <c r="A214" s="139" t="s">
        <v>225</v>
      </c>
      <c r="B214" s="44" t="s">
        <v>467</v>
      </c>
      <c r="C214" s="44" t="s">
        <v>188</v>
      </c>
      <c r="D214" s="45">
        <f t="shared" si="46"/>
        <v>70</v>
      </c>
      <c r="E214" s="45">
        <f t="shared" si="46"/>
        <v>70</v>
      </c>
      <c r="F214" s="45">
        <f t="shared" si="46"/>
        <v>0</v>
      </c>
      <c r="G214" s="45">
        <f t="shared" si="46"/>
        <v>70</v>
      </c>
      <c r="H214" s="270"/>
      <c r="I214" s="270"/>
      <c r="J214" s="270"/>
      <c r="K214" s="45">
        <f t="shared" si="47"/>
        <v>70</v>
      </c>
      <c r="L214" s="45">
        <f t="shared" si="47"/>
        <v>0</v>
      </c>
      <c r="M214" s="270"/>
      <c r="N214" s="270"/>
      <c r="O214" s="270"/>
      <c r="P214" s="270"/>
    </row>
    <row r="215" spans="1:16" s="14" customFormat="1" ht="31.5">
      <c r="A215" s="139" t="s">
        <v>189</v>
      </c>
      <c r="B215" s="44" t="s">
        <v>467</v>
      </c>
      <c r="C215" s="44" t="s">
        <v>187</v>
      </c>
      <c r="D215" s="45">
        <v>70</v>
      </c>
      <c r="E215" s="45">
        <v>70</v>
      </c>
      <c r="F215" s="45">
        <f>D215-E215</f>
        <v>0</v>
      </c>
      <c r="G215" s="45">
        <v>70</v>
      </c>
      <c r="H215" s="270"/>
      <c r="I215" s="270"/>
      <c r="J215" s="270"/>
      <c r="K215" s="45">
        <v>70</v>
      </c>
      <c r="L215" s="45">
        <f>G215-K215</f>
        <v>0</v>
      </c>
      <c r="M215" s="270"/>
      <c r="N215" s="270"/>
      <c r="O215" s="270"/>
      <c r="P215" s="270"/>
    </row>
    <row r="216" spans="1:16" s="14" customFormat="1" ht="24" customHeight="1">
      <c r="A216" s="161" t="s">
        <v>461</v>
      </c>
      <c r="B216" s="38" t="s">
        <v>457</v>
      </c>
      <c r="C216" s="44"/>
      <c r="D216" s="45">
        <f>D217+D222+D225</f>
        <v>1763</v>
      </c>
      <c r="E216" s="45">
        <f>E217+E222+E225</f>
        <v>1763</v>
      </c>
      <c r="F216" s="45">
        <f>F217+F222+F225</f>
        <v>0</v>
      </c>
      <c r="G216" s="45">
        <f>G217+G222+G225</f>
        <v>1763</v>
      </c>
      <c r="H216" s="270"/>
      <c r="I216" s="270"/>
      <c r="J216" s="270"/>
      <c r="K216" s="45">
        <f>K217+K222+K225</f>
        <v>1763</v>
      </c>
      <c r="L216" s="45">
        <f>L217+L222+L225</f>
        <v>0</v>
      </c>
      <c r="M216" s="270"/>
      <c r="N216" s="270"/>
      <c r="O216" s="270"/>
      <c r="P216" s="270"/>
    </row>
    <row r="217" spans="1:16" s="14" customFormat="1" ht="15.75">
      <c r="A217" s="156" t="s">
        <v>458</v>
      </c>
      <c r="B217" s="44" t="s">
        <v>466</v>
      </c>
      <c r="C217" s="44"/>
      <c r="D217" s="45">
        <f>D218+D220</f>
        <v>1123</v>
      </c>
      <c r="E217" s="45">
        <f>E218+E220</f>
        <v>1123</v>
      </c>
      <c r="F217" s="45">
        <f>F218+F220</f>
        <v>0</v>
      </c>
      <c r="G217" s="45">
        <f>G218+G220</f>
        <v>1123</v>
      </c>
      <c r="H217" s="270"/>
      <c r="I217" s="270"/>
      <c r="J217" s="270"/>
      <c r="K217" s="45">
        <f>K218+K220</f>
        <v>1123</v>
      </c>
      <c r="L217" s="45">
        <f>L218+L220</f>
        <v>0</v>
      </c>
      <c r="M217" s="270"/>
      <c r="N217" s="270"/>
      <c r="O217" s="270"/>
      <c r="P217" s="270"/>
    </row>
    <row r="218" spans="1:16" s="14" customFormat="1" ht="11.25" customHeight="1">
      <c r="A218" s="139" t="s">
        <v>115</v>
      </c>
      <c r="B218" s="44" t="s">
        <v>466</v>
      </c>
      <c r="C218" s="132" t="s">
        <v>198</v>
      </c>
      <c r="D218" s="45">
        <f>D219</f>
        <v>40</v>
      </c>
      <c r="E218" s="45">
        <f>E219</f>
        <v>40</v>
      </c>
      <c r="F218" s="45">
        <f>F219</f>
        <v>0</v>
      </c>
      <c r="G218" s="45">
        <f>G219</f>
        <v>40</v>
      </c>
      <c r="H218" s="270"/>
      <c r="I218" s="270"/>
      <c r="J218" s="270"/>
      <c r="K218" s="45">
        <f>K219</f>
        <v>40</v>
      </c>
      <c r="L218" s="45">
        <f>L219</f>
        <v>0</v>
      </c>
      <c r="M218" s="270"/>
      <c r="N218" s="270"/>
      <c r="O218" s="270"/>
      <c r="P218" s="270"/>
    </row>
    <row r="219" spans="1:16" s="14" customFormat="1" ht="15.75">
      <c r="A219" s="139" t="s">
        <v>193</v>
      </c>
      <c r="B219" s="44" t="s">
        <v>466</v>
      </c>
      <c r="C219" s="132" t="s">
        <v>194</v>
      </c>
      <c r="D219" s="45">
        <v>40</v>
      </c>
      <c r="E219" s="45">
        <v>40</v>
      </c>
      <c r="F219" s="45">
        <f>D219-E219</f>
        <v>0</v>
      </c>
      <c r="G219" s="45">
        <v>40</v>
      </c>
      <c r="H219" s="270"/>
      <c r="I219" s="270"/>
      <c r="J219" s="270"/>
      <c r="K219" s="45">
        <v>40</v>
      </c>
      <c r="L219" s="45">
        <f>G219-K219</f>
        <v>0</v>
      </c>
      <c r="M219" s="270"/>
      <c r="N219" s="270"/>
      <c r="O219" s="270"/>
      <c r="P219" s="270"/>
    </row>
    <row r="220" spans="1:16" s="14" customFormat="1" ht="15.75">
      <c r="A220" s="139" t="s">
        <v>225</v>
      </c>
      <c r="B220" s="44" t="s">
        <v>466</v>
      </c>
      <c r="C220" s="132" t="s">
        <v>188</v>
      </c>
      <c r="D220" s="45">
        <f>D221</f>
        <v>1083</v>
      </c>
      <c r="E220" s="45">
        <f>E221</f>
        <v>1083</v>
      </c>
      <c r="F220" s="45">
        <f>F221</f>
        <v>0</v>
      </c>
      <c r="G220" s="45">
        <f>G221</f>
        <v>1083</v>
      </c>
      <c r="H220" s="270"/>
      <c r="I220" s="270"/>
      <c r="J220" s="270"/>
      <c r="K220" s="45">
        <f>K221</f>
        <v>1083</v>
      </c>
      <c r="L220" s="45">
        <f>L221</f>
        <v>0</v>
      </c>
      <c r="M220" s="270"/>
      <c r="N220" s="270"/>
      <c r="O220" s="270"/>
      <c r="P220" s="270"/>
    </row>
    <row r="221" spans="1:16" s="14" customFormat="1" ht="15" customHeight="1">
      <c r="A221" s="139" t="s">
        <v>189</v>
      </c>
      <c r="B221" s="44" t="s">
        <v>466</v>
      </c>
      <c r="C221" s="132" t="s">
        <v>187</v>
      </c>
      <c r="D221" s="45">
        <v>1083</v>
      </c>
      <c r="E221" s="45">
        <v>1083</v>
      </c>
      <c r="F221" s="45">
        <f>D221-E221</f>
        <v>0</v>
      </c>
      <c r="G221" s="45">
        <v>1083</v>
      </c>
      <c r="H221" s="270"/>
      <c r="I221" s="270"/>
      <c r="J221" s="270"/>
      <c r="K221" s="45">
        <v>1083</v>
      </c>
      <c r="L221" s="45">
        <f>G221-K221</f>
        <v>0</v>
      </c>
      <c r="M221" s="270"/>
      <c r="N221" s="270"/>
      <c r="O221" s="270"/>
      <c r="P221" s="270"/>
    </row>
    <row r="222" spans="1:16" s="14" customFormat="1" ht="15.75">
      <c r="A222" s="156" t="s">
        <v>459</v>
      </c>
      <c r="B222" s="44" t="s">
        <v>463</v>
      </c>
      <c r="C222" s="132"/>
      <c r="D222" s="45">
        <f aca="true" t="shared" si="48" ref="D222:G223">D223</f>
        <v>600</v>
      </c>
      <c r="E222" s="45">
        <f t="shared" si="48"/>
        <v>600</v>
      </c>
      <c r="F222" s="45">
        <f t="shared" si="48"/>
        <v>0</v>
      </c>
      <c r="G222" s="45">
        <f t="shared" si="48"/>
        <v>600</v>
      </c>
      <c r="H222" s="270"/>
      <c r="I222" s="270"/>
      <c r="J222" s="270"/>
      <c r="K222" s="45">
        <f>K223</f>
        <v>600</v>
      </c>
      <c r="L222" s="45">
        <f>L223</f>
        <v>0</v>
      </c>
      <c r="M222" s="270"/>
      <c r="N222" s="270"/>
      <c r="O222" s="270"/>
      <c r="P222" s="270"/>
    </row>
    <row r="223" spans="1:16" s="14" customFormat="1" ht="15.75">
      <c r="A223" s="139" t="s">
        <v>225</v>
      </c>
      <c r="B223" s="44" t="s">
        <v>463</v>
      </c>
      <c r="C223" s="132" t="s">
        <v>188</v>
      </c>
      <c r="D223" s="45">
        <f t="shared" si="48"/>
        <v>600</v>
      </c>
      <c r="E223" s="45">
        <f t="shared" si="48"/>
        <v>600</v>
      </c>
      <c r="F223" s="45">
        <f t="shared" si="48"/>
        <v>0</v>
      </c>
      <c r="G223" s="45">
        <f t="shared" si="48"/>
        <v>600</v>
      </c>
      <c r="H223" s="270"/>
      <c r="I223" s="270"/>
      <c r="J223" s="270"/>
      <c r="K223" s="45">
        <f>K224</f>
        <v>600</v>
      </c>
      <c r="L223" s="45">
        <f>L224</f>
        <v>0</v>
      </c>
      <c r="M223" s="270"/>
      <c r="N223" s="270"/>
      <c r="O223" s="270"/>
      <c r="P223" s="270"/>
    </row>
    <row r="224" spans="1:16" s="14" customFormat="1" ht="12" customHeight="1">
      <c r="A224" s="139" t="s">
        <v>189</v>
      </c>
      <c r="B224" s="44" t="s">
        <v>463</v>
      </c>
      <c r="C224" s="132" t="s">
        <v>187</v>
      </c>
      <c r="D224" s="45">
        <v>600</v>
      </c>
      <c r="E224" s="45">
        <v>600</v>
      </c>
      <c r="F224" s="45">
        <f>D224-E224</f>
        <v>0</v>
      </c>
      <c r="G224" s="45">
        <v>600</v>
      </c>
      <c r="H224" s="270"/>
      <c r="I224" s="270"/>
      <c r="J224" s="270"/>
      <c r="K224" s="45">
        <v>600</v>
      </c>
      <c r="L224" s="45">
        <f>G224-K224</f>
        <v>0</v>
      </c>
      <c r="M224" s="270"/>
      <c r="N224" s="270"/>
      <c r="O224" s="270"/>
      <c r="P224" s="270"/>
    </row>
    <row r="225" spans="1:16" s="14" customFormat="1" ht="15.75">
      <c r="A225" s="156" t="s">
        <v>460</v>
      </c>
      <c r="B225" s="44" t="s">
        <v>464</v>
      </c>
      <c r="C225" s="132"/>
      <c r="D225" s="45">
        <f aca="true" t="shared" si="49" ref="D225:G226">D226</f>
        <v>40</v>
      </c>
      <c r="E225" s="45">
        <f t="shared" si="49"/>
        <v>40</v>
      </c>
      <c r="F225" s="45">
        <f t="shared" si="49"/>
        <v>0</v>
      </c>
      <c r="G225" s="45">
        <f t="shared" si="49"/>
        <v>40</v>
      </c>
      <c r="H225" s="113"/>
      <c r="I225" s="270"/>
      <c r="J225" s="270"/>
      <c r="K225" s="45">
        <f>K226</f>
        <v>40</v>
      </c>
      <c r="L225" s="45">
        <f>L226</f>
        <v>0</v>
      </c>
      <c r="M225" s="270"/>
      <c r="N225" s="270"/>
      <c r="O225" s="270"/>
      <c r="P225" s="270"/>
    </row>
    <row r="226" spans="1:16" s="14" customFormat="1" ht="15.75">
      <c r="A226" s="163" t="s">
        <v>89</v>
      </c>
      <c r="B226" s="44" t="s">
        <v>464</v>
      </c>
      <c r="C226" s="132" t="s">
        <v>85</v>
      </c>
      <c r="D226" s="45">
        <f t="shared" si="49"/>
        <v>40</v>
      </c>
      <c r="E226" s="45">
        <f t="shared" si="49"/>
        <v>40</v>
      </c>
      <c r="F226" s="45">
        <f t="shared" si="49"/>
        <v>0</v>
      </c>
      <c r="G226" s="45">
        <f t="shared" si="49"/>
        <v>40</v>
      </c>
      <c r="H226" s="270"/>
      <c r="I226" s="270"/>
      <c r="J226" s="270"/>
      <c r="K226" s="45">
        <f>K227</f>
        <v>40</v>
      </c>
      <c r="L226" s="45">
        <f>L227</f>
        <v>0</v>
      </c>
      <c r="M226" s="270"/>
      <c r="N226" s="270"/>
      <c r="O226" s="270"/>
      <c r="P226" s="270"/>
    </row>
    <row r="227" spans="1:16" s="14" customFormat="1" ht="14.25" customHeight="1">
      <c r="A227" s="156" t="s">
        <v>84</v>
      </c>
      <c r="B227" s="44" t="s">
        <v>464</v>
      </c>
      <c r="C227" s="132" t="s">
        <v>86</v>
      </c>
      <c r="D227" s="45">
        <v>40</v>
      </c>
      <c r="E227" s="45">
        <v>40</v>
      </c>
      <c r="F227" s="45">
        <f>D227-E227</f>
        <v>0</v>
      </c>
      <c r="G227" s="45">
        <v>40</v>
      </c>
      <c r="H227" s="270"/>
      <c r="I227" s="270"/>
      <c r="J227" s="270"/>
      <c r="K227" s="45">
        <v>40</v>
      </c>
      <c r="L227" s="45">
        <f>G227-K227</f>
        <v>0</v>
      </c>
      <c r="M227" s="270"/>
      <c r="N227" s="270"/>
      <c r="O227" s="270"/>
      <c r="P227" s="270"/>
    </row>
    <row r="228" spans="1:16" s="14" customFormat="1" ht="15.75">
      <c r="A228" s="157" t="s">
        <v>385</v>
      </c>
      <c r="B228" s="39" t="s">
        <v>56</v>
      </c>
      <c r="C228" s="39"/>
      <c r="D228" s="40">
        <f>D229</f>
        <v>300</v>
      </c>
      <c r="E228" s="40">
        <f>E229</f>
        <v>300</v>
      </c>
      <c r="F228" s="40">
        <f>F229</f>
        <v>0</v>
      </c>
      <c r="G228" s="40">
        <f>G229</f>
        <v>300</v>
      </c>
      <c r="H228" s="270"/>
      <c r="I228" s="270"/>
      <c r="J228" s="270"/>
      <c r="K228" s="40">
        <f>K229</f>
        <v>300</v>
      </c>
      <c r="L228" s="40">
        <f>L229</f>
        <v>0</v>
      </c>
      <c r="M228" s="270"/>
      <c r="N228" s="270"/>
      <c r="O228" s="270"/>
      <c r="P228" s="270"/>
    </row>
    <row r="229" spans="1:16" s="14" customFormat="1" ht="15.75">
      <c r="A229" s="165" t="s">
        <v>58</v>
      </c>
      <c r="B229" s="44" t="s">
        <v>57</v>
      </c>
      <c r="C229" s="44"/>
      <c r="D229" s="45">
        <f>SUM(D230)</f>
        <v>300</v>
      </c>
      <c r="E229" s="45">
        <f>SUM(E230)</f>
        <v>300</v>
      </c>
      <c r="F229" s="45">
        <f>SUM(F230)</f>
        <v>0</v>
      </c>
      <c r="G229" s="45">
        <f>SUM(G230)</f>
        <v>300</v>
      </c>
      <c r="H229" s="270"/>
      <c r="I229" s="270"/>
      <c r="J229" s="270"/>
      <c r="K229" s="45">
        <f>SUM(K230)</f>
        <v>300</v>
      </c>
      <c r="L229" s="45">
        <f>SUM(L230)</f>
        <v>0</v>
      </c>
      <c r="M229" s="270"/>
      <c r="N229" s="270"/>
      <c r="O229" s="270"/>
      <c r="P229" s="270"/>
    </row>
    <row r="230" spans="1:16" s="14" customFormat="1" ht="16.5" customHeight="1">
      <c r="A230" s="155" t="s">
        <v>225</v>
      </c>
      <c r="B230" s="44" t="s">
        <v>57</v>
      </c>
      <c r="C230" s="44" t="s">
        <v>188</v>
      </c>
      <c r="D230" s="45">
        <f>D231</f>
        <v>300</v>
      </c>
      <c r="E230" s="45">
        <f>E231</f>
        <v>300</v>
      </c>
      <c r="F230" s="45">
        <f>F231</f>
        <v>0</v>
      </c>
      <c r="G230" s="45">
        <f>G231</f>
        <v>300</v>
      </c>
      <c r="H230" s="270"/>
      <c r="I230" s="270"/>
      <c r="J230" s="270"/>
      <c r="K230" s="45">
        <f>K231</f>
        <v>300</v>
      </c>
      <c r="L230" s="45">
        <f>L231</f>
        <v>0</v>
      </c>
      <c r="M230" s="270"/>
      <c r="N230" s="270"/>
      <c r="O230" s="270"/>
      <c r="P230" s="270"/>
    </row>
    <row r="231" spans="1:16" s="14" customFormat="1" ht="31.5">
      <c r="A231" s="155" t="s">
        <v>189</v>
      </c>
      <c r="B231" s="44" t="s">
        <v>57</v>
      </c>
      <c r="C231" s="44" t="s">
        <v>187</v>
      </c>
      <c r="D231" s="45">
        <v>300</v>
      </c>
      <c r="E231" s="45">
        <v>300</v>
      </c>
      <c r="F231" s="45">
        <f>D231-E231</f>
        <v>0</v>
      </c>
      <c r="G231" s="45">
        <v>300</v>
      </c>
      <c r="H231" s="270"/>
      <c r="I231" s="270"/>
      <c r="J231" s="270"/>
      <c r="K231" s="45">
        <v>300</v>
      </c>
      <c r="L231" s="45">
        <f>G231-K231</f>
        <v>0</v>
      </c>
      <c r="M231" s="270"/>
      <c r="N231" s="270"/>
      <c r="O231" s="270"/>
      <c r="P231" s="270"/>
    </row>
    <row r="232" spans="1:16" s="14" customFormat="1" ht="31.5">
      <c r="A232" s="249" t="s">
        <v>559</v>
      </c>
      <c r="B232" s="238" t="s">
        <v>536</v>
      </c>
      <c r="C232" s="250"/>
      <c r="D232" s="200">
        <f>D233+D236+D239+D242</f>
        <v>34642.1</v>
      </c>
      <c r="E232" s="200">
        <f>E233+E236+E239+E242</f>
        <v>34642.1</v>
      </c>
      <c r="F232" s="200">
        <f>F233+F236+F239+F242</f>
        <v>0</v>
      </c>
      <c r="G232" s="200">
        <f>G233+G236+G239+G242</f>
        <v>0</v>
      </c>
      <c r="H232" s="270"/>
      <c r="I232" s="270"/>
      <c r="J232" s="270"/>
      <c r="K232" s="200">
        <f>K233+K236+K239+K242</f>
        <v>0</v>
      </c>
      <c r="L232" s="200">
        <f>L233+L236+L239+L242</f>
        <v>0</v>
      </c>
      <c r="M232" s="270"/>
      <c r="N232" s="270"/>
      <c r="O232" s="270"/>
      <c r="P232" s="270"/>
    </row>
    <row r="233" spans="1:16" s="14" customFormat="1" ht="15.75" customHeight="1">
      <c r="A233" s="156" t="s">
        <v>7</v>
      </c>
      <c r="B233" s="44" t="s">
        <v>546</v>
      </c>
      <c r="C233" s="44"/>
      <c r="D233" s="45">
        <f aca="true" t="shared" si="50" ref="D233:G234">D234</f>
        <v>170</v>
      </c>
      <c r="E233" s="45">
        <f t="shared" si="50"/>
        <v>170</v>
      </c>
      <c r="F233" s="45">
        <f t="shared" si="50"/>
        <v>0</v>
      </c>
      <c r="G233" s="45">
        <f t="shared" si="50"/>
        <v>0</v>
      </c>
      <c r="H233" s="270"/>
      <c r="I233" s="270"/>
      <c r="J233" s="270"/>
      <c r="K233" s="45">
        <f>K234</f>
        <v>0</v>
      </c>
      <c r="L233" s="45">
        <f>L234</f>
        <v>0</v>
      </c>
      <c r="M233" s="270"/>
      <c r="N233" s="270"/>
      <c r="O233" s="270"/>
      <c r="P233" s="270"/>
    </row>
    <row r="234" spans="1:16" s="16" customFormat="1" ht="15.75">
      <c r="A234" s="155" t="s">
        <v>225</v>
      </c>
      <c r="B234" s="44" t="s">
        <v>546</v>
      </c>
      <c r="C234" s="44" t="s">
        <v>188</v>
      </c>
      <c r="D234" s="45">
        <f t="shared" si="50"/>
        <v>170</v>
      </c>
      <c r="E234" s="45">
        <f t="shared" si="50"/>
        <v>170</v>
      </c>
      <c r="F234" s="45">
        <f t="shared" si="50"/>
        <v>0</v>
      </c>
      <c r="G234" s="45">
        <f t="shared" si="50"/>
        <v>0</v>
      </c>
      <c r="H234" s="272"/>
      <c r="I234" s="272"/>
      <c r="J234" s="272"/>
      <c r="K234" s="45">
        <f>K235</f>
        <v>0</v>
      </c>
      <c r="L234" s="45">
        <f>L235</f>
        <v>0</v>
      </c>
      <c r="M234" s="272"/>
      <c r="N234" s="272"/>
      <c r="O234" s="272"/>
      <c r="P234" s="272"/>
    </row>
    <row r="235" spans="1:16" s="14" customFormat="1" ht="18.75" customHeight="1">
      <c r="A235" s="155" t="s">
        <v>189</v>
      </c>
      <c r="B235" s="44" t="s">
        <v>546</v>
      </c>
      <c r="C235" s="44" t="s">
        <v>187</v>
      </c>
      <c r="D235" s="45">
        <f>170</f>
        <v>170</v>
      </c>
      <c r="E235" s="45">
        <f>170</f>
        <v>170</v>
      </c>
      <c r="F235" s="45">
        <f>D235-E235</f>
        <v>0</v>
      </c>
      <c r="G235" s="45">
        <v>0</v>
      </c>
      <c r="H235" s="270"/>
      <c r="I235" s="270"/>
      <c r="J235" s="270"/>
      <c r="K235" s="45">
        <v>0</v>
      </c>
      <c r="L235" s="45">
        <v>0</v>
      </c>
      <c r="M235" s="270"/>
      <c r="N235" s="270"/>
      <c r="O235" s="270"/>
      <c r="P235" s="270"/>
    </row>
    <row r="236" spans="1:16" s="30" customFormat="1" ht="15.75" customHeight="1">
      <c r="A236" s="156" t="s">
        <v>560</v>
      </c>
      <c r="B236" s="44" t="s">
        <v>548</v>
      </c>
      <c r="C236" s="44"/>
      <c r="D236" s="45">
        <f aca="true" t="shared" si="51" ref="D236:G237">D237</f>
        <v>2500</v>
      </c>
      <c r="E236" s="45">
        <f t="shared" si="51"/>
        <v>2500</v>
      </c>
      <c r="F236" s="45">
        <f t="shared" si="51"/>
        <v>0</v>
      </c>
      <c r="G236" s="45">
        <f t="shared" si="51"/>
        <v>0</v>
      </c>
      <c r="H236" s="271"/>
      <c r="I236" s="271"/>
      <c r="J236" s="271"/>
      <c r="K236" s="45">
        <f>K237</f>
        <v>0</v>
      </c>
      <c r="L236" s="45">
        <f>L237</f>
        <v>0</v>
      </c>
      <c r="M236" s="271"/>
      <c r="N236" s="271"/>
      <c r="O236" s="271"/>
      <c r="P236" s="271"/>
    </row>
    <row r="237" spans="1:16" s="30" customFormat="1" ht="15.75">
      <c r="A237" s="155" t="s">
        <v>225</v>
      </c>
      <c r="B237" s="44" t="s">
        <v>548</v>
      </c>
      <c r="C237" s="44" t="s">
        <v>188</v>
      </c>
      <c r="D237" s="45">
        <f t="shared" si="51"/>
        <v>2500</v>
      </c>
      <c r="E237" s="45">
        <f t="shared" si="51"/>
        <v>2500</v>
      </c>
      <c r="F237" s="45">
        <f t="shared" si="51"/>
        <v>0</v>
      </c>
      <c r="G237" s="45">
        <f t="shared" si="51"/>
        <v>0</v>
      </c>
      <c r="H237" s="271"/>
      <c r="I237" s="271"/>
      <c r="J237" s="271"/>
      <c r="K237" s="45">
        <f>K238</f>
        <v>0</v>
      </c>
      <c r="L237" s="45">
        <f>L238</f>
        <v>0</v>
      </c>
      <c r="M237" s="271"/>
      <c r="N237" s="271"/>
      <c r="O237" s="271"/>
      <c r="P237" s="271"/>
    </row>
    <row r="238" spans="1:16" s="14" customFormat="1" ht="31.5">
      <c r="A238" s="155" t="s">
        <v>189</v>
      </c>
      <c r="B238" s="44" t="s">
        <v>548</v>
      </c>
      <c r="C238" s="44" t="s">
        <v>187</v>
      </c>
      <c r="D238" s="45">
        <v>2500</v>
      </c>
      <c r="E238" s="45">
        <v>2500</v>
      </c>
      <c r="F238" s="45">
        <f>D238-E238</f>
        <v>0</v>
      </c>
      <c r="G238" s="45">
        <v>0</v>
      </c>
      <c r="H238" s="270"/>
      <c r="I238" s="270"/>
      <c r="J238" s="270"/>
      <c r="K238" s="45">
        <v>0</v>
      </c>
      <c r="L238" s="45">
        <v>0</v>
      </c>
      <c r="M238" s="270"/>
      <c r="N238" s="270"/>
      <c r="O238" s="270"/>
      <c r="P238" s="270"/>
    </row>
    <row r="239" spans="1:16" s="14" customFormat="1" ht="18.75" customHeight="1">
      <c r="A239" s="156" t="s">
        <v>537</v>
      </c>
      <c r="B239" s="44" t="s">
        <v>538</v>
      </c>
      <c r="C239" s="44"/>
      <c r="D239" s="45">
        <f aca="true" t="shared" si="52" ref="D239:G240">D240</f>
        <v>31572.1</v>
      </c>
      <c r="E239" s="45">
        <f t="shared" si="52"/>
        <v>31572.1</v>
      </c>
      <c r="F239" s="45">
        <f t="shared" si="52"/>
        <v>0</v>
      </c>
      <c r="G239" s="45">
        <f t="shared" si="52"/>
        <v>0</v>
      </c>
      <c r="H239" s="270"/>
      <c r="I239" s="270"/>
      <c r="J239" s="270"/>
      <c r="K239" s="45">
        <f>K240</f>
        <v>0</v>
      </c>
      <c r="L239" s="45">
        <f>L240</f>
        <v>0</v>
      </c>
      <c r="M239" s="270"/>
      <c r="N239" s="270"/>
      <c r="O239" s="270"/>
      <c r="P239" s="270"/>
    </row>
    <row r="240" spans="1:16" s="14" customFormat="1" ht="15.75">
      <c r="A240" s="155" t="s">
        <v>225</v>
      </c>
      <c r="B240" s="44" t="s">
        <v>538</v>
      </c>
      <c r="C240" s="44" t="s">
        <v>188</v>
      </c>
      <c r="D240" s="45">
        <f t="shared" si="52"/>
        <v>31572.1</v>
      </c>
      <c r="E240" s="45">
        <f t="shared" si="52"/>
        <v>31572.1</v>
      </c>
      <c r="F240" s="45">
        <f t="shared" si="52"/>
        <v>0</v>
      </c>
      <c r="G240" s="45">
        <f t="shared" si="52"/>
        <v>0</v>
      </c>
      <c r="H240" s="270"/>
      <c r="I240" s="270"/>
      <c r="J240" s="270"/>
      <c r="K240" s="45">
        <f>K241</f>
        <v>0</v>
      </c>
      <c r="L240" s="45">
        <f>L241</f>
        <v>0</v>
      </c>
      <c r="M240" s="270"/>
      <c r="N240" s="270"/>
      <c r="O240" s="270"/>
      <c r="P240" s="270"/>
    </row>
    <row r="241" spans="1:16" s="14" customFormat="1" ht="31.5">
      <c r="A241" s="155" t="s">
        <v>189</v>
      </c>
      <c r="B241" s="44" t="s">
        <v>538</v>
      </c>
      <c r="C241" s="44" t="s">
        <v>187</v>
      </c>
      <c r="D241" s="45">
        <f>6898.4+505.9+24167.8</f>
        <v>31572.1</v>
      </c>
      <c r="E241" s="45">
        <f>6898.4+505.9+24167.8</f>
        <v>31572.1</v>
      </c>
      <c r="F241" s="45">
        <f>D241-E241</f>
        <v>0</v>
      </c>
      <c r="G241" s="45">
        <v>0</v>
      </c>
      <c r="H241" s="270"/>
      <c r="I241" s="270"/>
      <c r="J241" s="270"/>
      <c r="K241" s="45">
        <v>0</v>
      </c>
      <c r="L241" s="45">
        <v>0</v>
      </c>
      <c r="M241" s="270"/>
      <c r="N241" s="270"/>
      <c r="O241" s="270"/>
      <c r="P241" s="270"/>
    </row>
    <row r="242" spans="1:16" s="14" customFormat="1" ht="47.25">
      <c r="A242" s="156" t="s">
        <v>549</v>
      </c>
      <c r="B242" s="44" t="s">
        <v>550</v>
      </c>
      <c r="C242" s="44"/>
      <c r="D242" s="45">
        <f aca="true" t="shared" si="53" ref="D242:G243">D243</f>
        <v>400</v>
      </c>
      <c r="E242" s="45">
        <f t="shared" si="53"/>
        <v>400</v>
      </c>
      <c r="F242" s="45">
        <f t="shared" si="53"/>
        <v>0</v>
      </c>
      <c r="G242" s="45">
        <f t="shared" si="53"/>
        <v>0</v>
      </c>
      <c r="H242" s="270"/>
      <c r="I242" s="270"/>
      <c r="J242" s="270"/>
      <c r="K242" s="45">
        <f>K243</f>
        <v>0</v>
      </c>
      <c r="L242" s="45">
        <f>L243</f>
        <v>0</v>
      </c>
      <c r="M242" s="270"/>
      <c r="N242" s="270"/>
      <c r="O242" s="270"/>
      <c r="P242" s="270"/>
    </row>
    <row r="243" spans="1:16" s="14" customFormat="1" ht="15.75">
      <c r="A243" s="155" t="s">
        <v>225</v>
      </c>
      <c r="B243" s="44" t="s">
        <v>550</v>
      </c>
      <c r="C243" s="44" t="s">
        <v>188</v>
      </c>
      <c r="D243" s="45">
        <f t="shared" si="53"/>
        <v>400</v>
      </c>
      <c r="E243" s="45">
        <f t="shared" si="53"/>
        <v>400</v>
      </c>
      <c r="F243" s="45">
        <f t="shared" si="53"/>
        <v>0</v>
      </c>
      <c r="G243" s="45">
        <f t="shared" si="53"/>
        <v>0</v>
      </c>
      <c r="H243" s="270"/>
      <c r="I243" s="270"/>
      <c r="J243" s="270"/>
      <c r="K243" s="45">
        <f>K244</f>
        <v>0</v>
      </c>
      <c r="L243" s="45">
        <f>L244</f>
        <v>0</v>
      </c>
      <c r="M243" s="270"/>
      <c r="N243" s="270"/>
      <c r="O243" s="270"/>
      <c r="P243" s="270"/>
    </row>
    <row r="244" spans="1:16" s="14" customFormat="1" ht="31.5">
      <c r="A244" s="155" t="s">
        <v>189</v>
      </c>
      <c r="B244" s="44" t="s">
        <v>550</v>
      </c>
      <c r="C244" s="44" t="s">
        <v>187</v>
      </c>
      <c r="D244" s="45">
        <v>400</v>
      </c>
      <c r="E244" s="45">
        <v>400</v>
      </c>
      <c r="F244" s="45">
        <f>D244-E244</f>
        <v>0</v>
      </c>
      <c r="G244" s="45">
        <v>0</v>
      </c>
      <c r="H244" s="270"/>
      <c r="I244" s="270"/>
      <c r="J244" s="270"/>
      <c r="K244" s="45">
        <v>0</v>
      </c>
      <c r="L244" s="45">
        <v>0</v>
      </c>
      <c r="M244" s="270"/>
      <c r="N244" s="270"/>
      <c r="O244" s="270"/>
      <c r="P244" s="270"/>
    </row>
    <row r="245" spans="1:16" s="14" customFormat="1" ht="31.5">
      <c r="A245" s="252" t="s">
        <v>561</v>
      </c>
      <c r="B245" s="238" t="s">
        <v>38</v>
      </c>
      <c r="C245" s="253"/>
      <c r="D245" s="200">
        <f>D246+D255</f>
        <v>23467</v>
      </c>
      <c r="E245" s="200">
        <f>E246+E255</f>
        <v>23467</v>
      </c>
      <c r="F245" s="200">
        <f>F246+F255</f>
        <v>0</v>
      </c>
      <c r="G245" s="200">
        <f>G246+G255</f>
        <v>24634.6</v>
      </c>
      <c r="H245" s="113">
        <f>G245-G256</f>
        <v>7751.399999999998</v>
      </c>
      <c r="I245" s="270"/>
      <c r="J245" s="270"/>
      <c r="K245" s="200">
        <f>K246+K255</f>
        <v>24634.6</v>
      </c>
      <c r="L245" s="200">
        <f>L246+L255</f>
        <v>0</v>
      </c>
      <c r="M245" s="270"/>
      <c r="N245" s="270"/>
      <c r="O245" s="270"/>
      <c r="P245" s="270"/>
    </row>
    <row r="246" spans="1:16" s="14" customFormat="1" ht="31.5">
      <c r="A246" s="224" t="s">
        <v>496</v>
      </c>
      <c r="B246" s="39" t="s">
        <v>224</v>
      </c>
      <c r="C246" s="206"/>
      <c r="D246" s="40">
        <f>D247+D252</f>
        <v>4806.8</v>
      </c>
      <c r="E246" s="40">
        <f>E247+E252</f>
        <v>4806.8</v>
      </c>
      <c r="F246" s="40">
        <f>F247+F252</f>
        <v>0</v>
      </c>
      <c r="G246" s="40">
        <f>G247+G252</f>
        <v>5189.9</v>
      </c>
      <c r="H246" s="270"/>
      <c r="I246" s="270"/>
      <c r="J246" s="270"/>
      <c r="K246" s="40">
        <f>K247+K252</f>
        <v>5189.9</v>
      </c>
      <c r="L246" s="40">
        <f>L247+L252</f>
        <v>0</v>
      </c>
      <c r="M246" s="270"/>
      <c r="N246" s="270"/>
      <c r="O246" s="270"/>
      <c r="P246" s="270"/>
    </row>
    <row r="247" spans="1:16" s="14" customFormat="1" ht="15.75">
      <c r="A247" s="175" t="s">
        <v>346</v>
      </c>
      <c r="B247" s="44" t="s">
        <v>39</v>
      </c>
      <c r="C247" s="44"/>
      <c r="D247" s="45">
        <f>D249+D251</f>
        <v>1906.8</v>
      </c>
      <c r="E247" s="45">
        <f>E249+E251</f>
        <v>1906.8</v>
      </c>
      <c r="F247" s="45">
        <f>F249+F251</f>
        <v>0</v>
      </c>
      <c r="G247" s="45">
        <f>G249+G251</f>
        <v>2289.9</v>
      </c>
      <c r="H247" s="270"/>
      <c r="I247" s="270"/>
      <c r="J247" s="270"/>
      <c r="K247" s="45">
        <f>K249+K251</f>
        <v>2289.9</v>
      </c>
      <c r="L247" s="45">
        <f>L249+L251</f>
        <v>0</v>
      </c>
      <c r="M247" s="270"/>
      <c r="N247" s="270"/>
      <c r="O247" s="270"/>
      <c r="P247" s="270"/>
    </row>
    <row r="248" spans="1:16" s="14" customFormat="1" ht="15.75">
      <c r="A248" s="155" t="s">
        <v>225</v>
      </c>
      <c r="B248" s="44" t="s">
        <v>39</v>
      </c>
      <c r="C248" s="44" t="s">
        <v>188</v>
      </c>
      <c r="D248" s="45">
        <f>D249</f>
        <v>1846.8</v>
      </c>
      <c r="E248" s="45">
        <f>E249</f>
        <v>1846.8</v>
      </c>
      <c r="F248" s="45">
        <f>F249</f>
        <v>0</v>
      </c>
      <c r="G248" s="45">
        <f>G249</f>
        <v>2229.9</v>
      </c>
      <c r="H248" s="270"/>
      <c r="I248" s="270"/>
      <c r="J248" s="270"/>
      <c r="K248" s="45">
        <f>K249</f>
        <v>2229.9</v>
      </c>
      <c r="L248" s="45">
        <f>L249</f>
        <v>0</v>
      </c>
      <c r="M248" s="270"/>
      <c r="N248" s="270"/>
      <c r="O248" s="270"/>
      <c r="P248" s="270"/>
    </row>
    <row r="249" spans="1:16" s="14" customFormat="1" ht="18.75" customHeight="1">
      <c r="A249" s="155" t="s">
        <v>189</v>
      </c>
      <c r="B249" s="44" t="s">
        <v>39</v>
      </c>
      <c r="C249" s="44" t="s">
        <v>187</v>
      </c>
      <c r="D249" s="45">
        <v>1846.8</v>
      </c>
      <c r="E249" s="45">
        <v>1846.8</v>
      </c>
      <c r="F249" s="45">
        <f>D249-E249</f>
        <v>0</v>
      </c>
      <c r="G249" s="45">
        <v>2229.9</v>
      </c>
      <c r="H249" s="113"/>
      <c r="I249" s="270"/>
      <c r="J249" s="270"/>
      <c r="K249" s="45">
        <v>2229.9</v>
      </c>
      <c r="L249" s="45">
        <f>G249-K249</f>
        <v>0</v>
      </c>
      <c r="M249" s="270"/>
      <c r="N249" s="270"/>
      <c r="O249" s="270"/>
      <c r="P249" s="270"/>
    </row>
    <row r="250" spans="1:16" s="14" customFormat="1" ht="31.5">
      <c r="A250" s="175" t="s">
        <v>190</v>
      </c>
      <c r="B250" s="44" t="s">
        <v>39</v>
      </c>
      <c r="C250" s="44" t="s">
        <v>178</v>
      </c>
      <c r="D250" s="45">
        <f>D251</f>
        <v>60</v>
      </c>
      <c r="E250" s="45">
        <f>E251</f>
        <v>60</v>
      </c>
      <c r="F250" s="45">
        <f>F251</f>
        <v>0</v>
      </c>
      <c r="G250" s="45">
        <f>G251</f>
        <v>60</v>
      </c>
      <c r="H250" s="270"/>
      <c r="I250" s="270"/>
      <c r="J250" s="270"/>
      <c r="K250" s="45">
        <f>K251</f>
        <v>60</v>
      </c>
      <c r="L250" s="45">
        <f>L251</f>
        <v>0</v>
      </c>
      <c r="M250" s="270"/>
      <c r="N250" s="270"/>
      <c r="O250" s="270"/>
      <c r="P250" s="270"/>
    </row>
    <row r="251" spans="1:16" s="14" customFormat="1" ht="15.75">
      <c r="A251" s="175" t="s">
        <v>191</v>
      </c>
      <c r="B251" s="44" t="s">
        <v>39</v>
      </c>
      <c r="C251" s="44" t="s">
        <v>192</v>
      </c>
      <c r="D251" s="45">
        <v>60</v>
      </c>
      <c r="E251" s="45">
        <v>60</v>
      </c>
      <c r="F251" s="45">
        <f>D251-E251</f>
        <v>0</v>
      </c>
      <c r="G251" s="45">
        <v>60</v>
      </c>
      <c r="H251" s="270"/>
      <c r="I251" s="270"/>
      <c r="J251" s="270"/>
      <c r="K251" s="45">
        <v>60</v>
      </c>
      <c r="L251" s="45">
        <f>G251-K251</f>
        <v>0</v>
      </c>
      <c r="M251" s="270"/>
      <c r="N251" s="270"/>
      <c r="O251" s="270"/>
      <c r="P251" s="270"/>
    </row>
    <row r="252" spans="1:16" s="14" customFormat="1" ht="15.75">
      <c r="A252" s="175" t="s">
        <v>297</v>
      </c>
      <c r="B252" s="44" t="s">
        <v>264</v>
      </c>
      <c r="C252" s="44"/>
      <c r="D252" s="45">
        <f aca="true" t="shared" si="54" ref="D252:G253">D253</f>
        <v>2900</v>
      </c>
      <c r="E252" s="45">
        <f t="shared" si="54"/>
        <v>2900</v>
      </c>
      <c r="F252" s="45">
        <f t="shared" si="54"/>
        <v>0</v>
      </c>
      <c r="G252" s="45">
        <f t="shared" si="54"/>
        <v>2900</v>
      </c>
      <c r="H252" s="270"/>
      <c r="I252" s="270"/>
      <c r="J252" s="270"/>
      <c r="K252" s="45">
        <f>K253</f>
        <v>2900</v>
      </c>
      <c r="L252" s="45">
        <f>L253</f>
        <v>0</v>
      </c>
      <c r="M252" s="270"/>
      <c r="N252" s="270"/>
      <c r="O252" s="270"/>
      <c r="P252" s="270"/>
    </row>
    <row r="253" spans="1:16" s="14" customFormat="1" ht="31.5">
      <c r="A253" s="175" t="s">
        <v>190</v>
      </c>
      <c r="B253" s="44" t="s">
        <v>264</v>
      </c>
      <c r="C253" s="44" t="s">
        <v>178</v>
      </c>
      <c r="D253" s="45">
        <f t="shared" si="54"/>
        <v>2900</v>
      </c>
      <c r="E253" s="45">
        <f t="shared" si="54"/>
        <v>2900</v>
      </c>
      <c r="F253" s="45">
        <f t="shared" si="54"/>
        <v>0</v>
      </c>
      <c r="G253" s="45">
        <f t="shared" si="54"/>
        <v>2900</v>
      </c>
      <c r="H253" s="270"/>
      <c r="I253" s="270"/>
      <c r="J253" s="270"/>
      <c r="K253" s="45">
        <f>K254</f>
        <v>2900</v>
      </c>
      <c r="L253" s="45">
        <f>L254</f>
        <v>0</v>
      </c>
      <c r="M253" s="270"/>
      <c r="N253" s="270"/>
      <c r="O253" s="270"/>
      <c r="P253" s="270"/>
    </row>
    <row r="254" spans="1:16" s="14" customFormat="1" ht="15.75">
      <c r="A254" s="175" t="s">
        <v>191</v>
      </c>
      <c r="B254" s="44" t="s">
        <v>264</v>
      </c>
      <c r="C254" s="44" t="s">
        <v>192</v>
      </c>
      <c r="D254" s="45">
        <v>2900</v>
      </c>
      <c r="E254" s="45">
        <v>2900</v>
      </c>
      <c r="F254" s="45">
        <f>D254-E254</f>
        <v>0</v>
      </c>
      <c r="G254" s="45">
        <v>2900</v>
      </c>
      <c r="H254" s="270"/>
      <c r="I254" s="270"/>
      <c r="J254" s="270"/>
      <c r="K254" s="45">
        <v>2900</v>
      </c>
      <c r="L254" s="45">
        <f>G254-K254</f>
        <v>0</v>
      </c>
      <c r="M254" s="270"/>
      <c r="N254" s="270"/>
      <c r="O254" s="270"/>
      <c r="P254" s="270"/>
    </row>
    <row r="255" spans="1:16" s="14" customFormat="1" ht="31.5">
      <c r="A255" s="224" t="s">
        <v>347</v>
      </c>
      <c r="B255" s="39" t="s">
        <v>40</v>
      </c>
      <c r="C255" s="206"/>
      <c r="D255" s="40">
        <f>D256+D259+D262+D265+D268+D271+D274+D277</f>
        <v>18660.2</v>
      </c>
      <c r="E255" s="40">
        <f>E256+E259+E262+E265+E268+E271+E274+E277</f>
        <v>18660.2</v>
      </c>
      <c r="F255" s="40">
        <f>F256+F259+F262+F265+F268+F271+F274+F277</f>
        <v>0</v>
      </c>
      <c r="G255" s="40">
        <f>G256+G259+G262+G265+G268+G271+G274+G277</f>
        <v>19444.7</v>
      </c>
      <c r="H255" s="270"/>
      <c r="I255" s="270"/>
      <c r="J255" s="270"/>
      <c r="K255" s="40">
        <f>K256+K259+K262+K265+K268+K271+K274+K277</f>
        <v>19444.7</v>
      </c>
      <c r="L255" s="40">
        <f>L256+L259+L262+L265+L268+L271+L274+L277</f>
        <v>0</v>
      </c>
      <c r="M255" s="270"/>
      <c r="N255" s="270"/>
      <c r="O255" s="270"/>
      <c r="P255" s="270"/>
    </row>
    <row r="256" spans="1:16" s="14" customFormat="1" ht="15.75">
      <c r="A256" s="175" t="s">
        <v>103</v>
      </c>
      <c r="B256" s="44" t="s">
        <v>348</v>
      </c>
      <c r="C256" s="44"/>
      <c r="D256" s="45">
        <f aca="true" t="shared" si="55" ref="D256:G257">D257</f>
        <v>16275.2</v>
      </c>
      <c r="E256" s="45">
        <f t="shared" si="55"/>
        <v>16275.2</v>
      </c>
      <c r="F256" s="45">
        <f t="shared" si="55"/>
        <v>0</v>
      </c>
      <c r="G256" s="45">
        <f t="shared" si="55"/>
        <v>16883.2</v>
      </c>
      <c r="H256" s="270"/>
      <c r="I256" s="270"/>
      <c r="J256" s="270"/>
      <c r="K256" s="45">
        <f>K257</f>
        <v>16883.2</v>
      </c>
      <c r="L256" s="45">
        <f>L257</f>
        <v>0</v>
      </c>
      <c r="M256" s="270"/>
      <c r="N256" s="270"/>
      <c r="O256" s="270"/>
      <c r="P256" s="270"/>
    </row>
    <row r="257" spans="1:16" s="14" customFormat="1" ht="31.5">
      <c r="A257" s="175" t="s">
        <v>190</v>
      </c>
      <c r="B257" s="44" t="s">
        <v>348</v>
      </c>
      <c r="C257" s="44" t="s">
        <v>178</v>
      </c>
      <c r="D257" s="45">
        <f t="shared" si="55"/>
        <v>16275.2</v>
      </c>
      <c r="E257" s="45">
        <f t="shared" si="55"/>
        <v>16275.2</v>
      </c>
      <c r="F257" s="45">
        <f t="shared" si="55"/>
        <v>0</v>
      </c>
      <c r="G257" s="45">
        <f t="shared" si="55"/>
        <v>16883.2</v>
      </c>
      <c r="H257" s="270"/>
      <c r="I257" s="270"/>
      <c r="J257" s="270"/>
      <c r="K257" s="45">
        <f>K258</f>
        <v>16883.2</v>
      </c>
      <c r="L257" s="45">
        <f>L258</f>
        <v>0</v>
      </c>
      <c r="M257" s="270"/>
      <c r="N257" s="270"/>
      <c r="O257" s="270"/>
      <c r="P257" s="270"/>
    </row>
    <row r="258" spans="1:16" s="14" customFormat="1" ht="15.75">
      <c r="A258" s="175" t="s">
        <v>191</v>
      </c>
      <c r="B258" s="44" t="s">
        <v>348</v>
      </c>
      <c r="C258" s="44" t="s">
        <v>192</v>
      </c>
      <c r="D258" s="45">
        <v>16275.2</v>
      </c>
      <c r="E258" s="45">
        <v>16275.2</v>
      </c>
      <c r="F258" s="45">
        <f>D258-E258</f>
        <v>0</v>
      </c>
      <c r="G258" s="45">
        <v>16883.2</v>
      </c>
      <c r="H258" s="270"/>
      <c r="I258" s="270"/>
      <c r="J258" s="270"/>
      <c r="K258" s="45">
        <v>16883.2</v>
      </c>
      <c r="L258" s="45">
        <f>G258-K258</f>
        <v>0</v>
      </c>
      <c r="M258" s="270"/>
      <c r="N258" s="270"/>
      <c r="O258" s="270"/>
      <c r="P258" s="270"/>
    </row>
    <row r="259" spans="1:16" s="14" customFormat="1" ht="15.75">
      <c r="A259" s="175" t="s">
        <v>215</v>
      </c>
      <c r="B259" s="44" t="s">
        <v>349</v>
      </c>
      <c r="C259" s="44"/>
      <c r="D259" s="45">
        <f aca="true" t="shared" si="56" ref="D259:G260">D260</f>
        <v>88.5</v>
      </c>
      <c r="E259" s="45">
        <f t="shared" si="56"/>
        <v>88.5</v>
      </c>
      <c r="F259" s="45">
        <f t="shared" si="56"/>
        <v>0</v>
      </c>
      <c r="G259" s="45">
        <f t="shared" si="56"/>
        <v>88.5</v>
      </c>
      <c r="H259" s="270"/>
      <c r="I259" s="270"/>
      <c r="J259" s="270"/>
      <c r="K259" s="45">
        <f>K260</f>
        <v>88.5</v>
      </c>
      <c r="L259" s="45">
        <f>L260</f>
        <v>0</v>
      </c>
      <c r="M259" s="270"/>
      <c r="N259" s="270"/>
      <c r="O259" s="270"/>
      <c r="P259" s="270"/>
    </row>
    <row r="260" spans="1:16" s="14" customFormat="1" ht="31.5">
      <c r="A260" s="175" t="s">
        <v>190</v>
      </c>
      <c r="B260" s="44" t="s">
        <v>349</v>
      </c>
      <c r="C260" s="44" t="s">
        <v>178</v>
      </c>
      <c r="D260" s="45">
        <f t="shared" si="56"/>
        <v>88.5</v>
      </c>
      <c r="E260" s="45">
        <f t="shared" si="56"/>
        <v>88.5</v>
      </c>
      <c r="F260" s="45">
        <f t="shared" si="56"/>
        <v>0</v>
      </c>
      <c r="G260" s="45">
        <f t="shared" si="56"/>
        <v>88.5</v>
      </c>
      <c r="H260" s="270"/>
      <c r="I260" s="270"/>
      <c r="J260" s="270"/>
      <c r="K260" s="45">
        <f>K261</f>
        <v>88.5</v>
      </c>
      <c r="L260" s="45">
        <f>L261</f>
        <v>0</v>
      </c>
      <c r="M260" s="270"/>
      <c r="N260" s="270"/>
      <c r="O260" s="270"/>
      <c r="P260" s="270"/>
    </row>
    <row r="261" spans="1:16" s="14" customFormat="1" ht="15.75">
      <c r="A261" s="175" t="s">
        <v>191</v>
      </c>
      <c r="B261" s="44" t="s">
        <v>349</v>
      </c>
      <c r="C261" s="44" t="s">
        <v>192</v>
      </c>
      <c r="D261" s="45">
        <v>88.5</v>
      </c>
      <c r="E261" s="45">
        <v>88.5</v>
      </c>
      <c r="F261" s="45">
        <f>D261-E261</f>
        <v>0</v>
      </c>
      <c r="G261" s="45">
        <v>88.5</v>
      </c>
      <c r="H261" s="270"/>
      <c r="I261" s="270"/>
      <c r="J261" s="270"/>
      <c r="K261" s="45">
        <v>88.5</v>
      </c>
      <c r="L261" s="45">
        <f>G261-K261</f>
        <v>0</v>
      </c>
      <c r="M261" s="270"/>
      <c r="N261" s="270"/>
      <c r="O261" s="270"/>
      <c r="P261" s="270"/>
    </row>
    <row r="262" spans="1:16" s="14" customFormat="1" ht="31.5">
      <c r="A262" s="175" t="s">
        <v>266</v>
      </c>
      <c r="B262" s="44" t="s">
        <v>350</v>
      </c>
      <c r="C262" s="44"/>
      <c r="D262" s="45">
        <f aca="true" t="shared" si="57" ref="D262:G263">D263</f>
        <v>20</v>
      </c>
      <c r="E262" s="45">
        <f t="shared" si="57"/>
        <v>20</v>
      </c>
      <c r="F262" s="45">
        <f t="shared" si="57"/>
        <v>0</v>
      </c>
      <c r="G262" s="45">
        <f t="shared" si="57"/>
        <v>20</v>
      </c>
      <c r="H262" s="270"/>
      <c r="I262" s="270"/>
      <c r="J262" s="270"/>
      <c r="K262" s="45">
        <f>K263</f>
        <v>20</v>
      </c>
      <c r="L262" s="45">
        <f>L263</f>
        <v>0</v>
      </c>
      <c r="M262" s="270"/>
      <c r="N262" s="270"/>
      <c r="O262" s="270"/>
      <c r="P262" s="270"/>
    </row>
    <row r="263" spans="1:16" s="14" customFormat="1" ht="31.5">
      <c r="A263" s="175" t="s">
        <v>190</v>
      </c>
      <c r="B263" s="44" t="s">
        <v>350</v>
      </c>
      <c r="C263" s="44" t="s">
        <v>282</v>
      </c>
      <c r="D263" s="45">
        <f t="shared" si="57"/>
        <v>20</v>
      </c>
      <c r="E263" s="45">
        <f t="shared" si="57"/>
        <v>20</v>
      </c>
      <c r="F263" s="45">
        <f t="shared" si="57"/>
        <v>0</v>
      </c>
      <c r="G263" s="45">
        <f t="shared" si="57"/>
        <v>20</v>
      </c>
      <c r="H263" s="270"/>
      <c r="I263" s="270"/>
      <c r="J263" s="270"/>
      <c r="K263" s="45">
        <f>K264</f>
        <v>20</v>
      </c>
      <c r="L263" s="45">
        <f>L264</f>
        <v>0</v>
      </c>
      <c r="M263" s="270"/>
      <c r="N263" s="270"/>
      <c r="O263" s="270"/>
      <c r="P263" s="270"/>
    </row>
    <row r="264" spans="1:16" s="14" customFormat="1" ht="15.75">
      <c r="A264" s="175" t="s">
        <v>191</v>
      </c>
      <c r="B264" s="44" t="s">
        <v>350</v>
      </c>
      <c r="C264" s="44" t="s">
        <v>192</v>
      </c>
      <c r="D264" s="45">
        <v>20</v>
      </c>
      <c r="E264" s="45">
        <v>20</v>
      </c>
      <c r="F264" s="45">
        <f>D264-E264</f>
        <v>0</v>
      </c>
      <c r="G264" s="45">
        <v>20</v>
      </c>
      <c r="H264" s="270"/>
      <c r="I264" s="270"/>
      <c r="J264" s="270"/>
      <c r="K264" s="45">
        <v>20</v>
      </c>
      <c r="L264" s="45">
        <f>G264-K264</f>
        <v>0</v>
      </c>
      <c r="M264" s="270"/>
      <c r="N264" s="270"/>
      <c r="O264" s="270"/>
      <c r="P264" s="270"/>
    </row>
    <row r="265" spans="1:16" s="14" customFormat="1" ht="15.75">
      <c r="A265" s="175" t="s">
        <v>267</v>
      </c>
      <c r="B265" s="44" t="s">
        <v>351</v>
      </c>
      <c r="C265" s="44"/>
      <c r="D265" s="45">
        <f aca="true" t="shared" si="58" ref="D265:G266">D266</f>
        <v>235</v>
      </c>
      <c r="E265" s="45">
        <f t="shared" si="58"/>
        <v>235</v>
      </c>
      <c r="F265" s="45">
        <f t="shared" si="58"/>
        <v>0</v>
      </c>
      <c r="G265" s="45">
        <f t="shared" si="58"/>
        <v>235</v>
      </c>
      <c r="H265" s="270"/>
      <c r="I265" s="270"/>
      <c r="J265" s="270"/>
      <c r="K265" s="45">
        <f>K266</f>
        <v>235</v>
      </c>
      <c r="L265" s="45">
        <f>L266</f>
        <v>0</v>
      </c>
      <c r="M265" s="270"/>
      <c r="N265" s="270"/>
      <c r="O265" s="270"/>
      <c r="P265" s="270"/>
    </row>
    <row r="266" spans="1:16" s="14" customFormat="1" ht="31.5">
      <c r="A266" s="175" t="s">
        <v>190</v>
      </c>
      <c r="B266" s="44" t="s">
        <v>351</v>
      </c>
      <c r="C266" s="44" t="s">
        <v>282</v>
      </c>
      <c r="D266" s="45">
        <f t="shared" si="58"/>
        <v>235</v>
      </c>
      <c r="E266" s="45">
        <f t="shared" si="58"/>
        <v>235</v>
      </c>
      <c r="F266" s="45">
        <f t="shared" si="58"/>
        <v>0</v>
      </c>
      <c r="G266" s="45">
        <f t="shared" si="58"/>
        <v>235</v>
      </c>
      <c r="H266" s="270"/>
      <c r="I266" s="270"/>
      <c r="J266" s="270"/>
      <c r="K266" s="45">
        <f>K267</f>
        <v>235</v>
      </c>
      <c r="L266" s="45">
        <f>L267</f>
        <v>0</v>
      </c>
      <c r="M266" s="270"/>
      <c r="N266" s="270"/>
      <c r="O266" s="270"/>
      <c r="P266" s="270"/>
    </row>
    <row r="267" spans="1:16" s="14" customFormat="1" ht="15.75">
      <c r="A267" s="175" t="s">
        <v>191</v>
      </c>
      <c r="B267" s="44" t="s">
        <v>351</v>
      </c>
      <c r="C267" s="44" t="s">
        <v>192</v>
      </c>
      <c r="D267" s="45">
        <v>235</v>
      </c>
      <c r="E267" s="45">
        <v>235</v>
      </c>
      <c r="F267" s="45">
        <f>D267-E267</f>
        <v>0</v>
      </c>
      <c r="G267" s="45">
        <v>235</v>
      </c>
      <c r="H267" s="270"/>
      <c r="I267" s="270"/>
      <c r="J267" s="270"/>
      <c r="K267" s="45">
        <v>235</v>
      </c>
      <c r="L267" s="45">
        <f>G267-K267</f>
        <v>0</v>
      </c>
      <c r="M267" s="270"/>
      <c r="N267" s="270"/>
      <c r="O267" s="270"/>
      <c r="P267" s="270"/>
    </row>
    <row r="268" spans="1:16" s="14" customFormat="1" ht="31.5">
      <c r="A268" s="175" t="s">
        <v>268</v>
      </c>
      <c r="B268" s="44" t="s">
        <v>360</v>
      </c>
      <c r="C268" s="44"/>
      <c r="D268" s="45">
        <f aca="true" t="shared" si="59" ref="D268:G269">D269</f>
        <v>800</v>
      </c>
      <c r="E268" s="45">
        <f t="shared" si="59"/>
        <v>800</v>
      </c>
      <c r="F268" s="45">
        <f t="shared" si="59"/>
        <v>0</v>
      </c>
      <c r="G268" s="45">
        <f t="shared" si="59"/>
        <v>800</v>
      </c>
      <c r="H268" s="270"/>
      <c r="I268" s="270"/>
      <c r="J268" s="270"/>
      <c r="K268" s="45">
        <f>K269</f>
        <v>800</v>
      </c>
      <c r="L268" s="45">
        <f>L269</f>
        <v>0</v>
      </c>
      <c r="M268" s="270"/>
      <c r="N268" s="270"/>
      <c r="O268" s="270"/>
      <c r="P268" s="270"/>
    </row>
    <row r="269" spans="1:16" s="14" customFormat="1" ht="31.5">
      <c r="A269" s="175" t="s">
        <v>190</v>
      </c>
      <c r="B269" s="44" t="s">
        <v>360</v>
      </c>
      <c r="C269" s="44" t="s">
        <v>178</v>
      </c>
      <c r="D269" s="45">
        <f t="shared" si="59"/>
        <v>800</v>
      </c>
      <c r="E269" s="45">
        <f t="shared" si="59"/>
        <v>800</v>
      </c>
      <c r="F269" s="45">
        <f t="shared" si="59"/>
        <v>0</v>
      </c>
      <c r="G269" s="45">
        <f t="shared" si="59"/>
        <v>800</v>
      </c>
      <c r="H269" s="270"/>
      <c r="I269" s="270"/>
      <c r="J269" s="270"/>
      <c r="K269" s="45">
        <f>K270</f>
        <v>800</v>
      </c>
      <c r="L269" s="45">
        <f>L270</f>
        <v>0</v>
      </c>
      <c r="M269" s="270"/>
      <c r="N269" s="270"/>
      <c r="O269" s="270"/>
      <c r="P269" s="270"/>
    </row>
    <row r="270" spans="1:16" s="14" customFormat="1" ht="15.75">
      <c r="A270" s="175" t="s">
        <v>191</v>
      </c>
      <c r="B270" s="44" t="s">
        <v>360</v>
      </c>
      <c r="C270" s="44" t="s">
        <v>192</v>
      </c>
      <c r="D270" s="45">
        <v>800</v>
      </c>
      <c r="E270" s="45">
        <v>800</v>
      </c>
      <c r="F270" s="45">
        <f>D270-E270</f>
        <v>0</v>
      </c>
      <c r="G270" s="45">
        <v>800</v>
      </c>
      <c r="H270" s="270"/>
      <c r="I270" s="270"/>
      <c r="J270" s="270"/>
      <c r="K270" s="45">
        <v>800</v>
      </c>
      <c r="L270" s="45">
        <f>G270-K270</f>
        <v>0</v>
      </c>
      <c r="M270" s="270"/>
      <c r="N270" s="270"/>
      <c r="O270" s="270"/>
      <c r="P270" s="270"/>
    </row>
    <row r="271" spans="1:16" s="14" customFormat="1" ht="15.75">
      <c r="A271" s="175" t="s">
        <v>269</v>
      </c>
      <c r="B271" s="44" t="s">
        <v>352</v>
      </c>
      <c r="C271" s="44"/>
      <c r="D271" s="45">
        <f aca="true" t="shared" si="60" ref="D271:G272">D272</f>
        <v>891.5</v>
      </c>
      <c r="E271" s="45">
        <f t="shared" si="60"/>
        <v>891.5</v>
      </c>
      <c r="F271" s="45">
        <f t="shared" si="60"/>
        <v>0</v>
      </c>
      <c r="G271" s="45">
        <f t="shared" si="60"/>
        <v>1068</v>
      </c>
      <c r="H271" s="270"/>
      <c r="I271" s="270"/>
      <c r="J271" s="270"/>
      <c r="K271" s="45">
        <f>K272</f>
        <v>1068</v>
      </c>
      <c r="L271" s="45">
        <f>L272</f>
        <v>0</v>
      </c>
      <c r="M271" s="270"/>
      <c r="N271" s="270"/>
      <c r="O271" s="270"/>
      <c r="P271" s="270"/>
    </row>
    <row r="272" spans="1:16" s="14" customFormat="1" ht="16.5" customHeight="1">
      <c r="A272" s="175" t="s">
        <v>190</v>
      </c>
      <c r="B272" s="44" t="s">
        <v>352</v>
      </c>
      <c r="C272" s="44" t="s">
        <v>282</v>
      </c>
      <c r="D272" s="45">
        <f t="shared" si="60"/>
        <v>891.5</v>
      </c>
      <c r="E272" s="45">
        <f t="shared" si="60"/>
        <v>891.5</v>
      </c>
      <c r="F272" s="45">
        <f t="shared" si="60"/>
        <v>0</v>
      </c>
      <c r="G272" s="45">
        <f t="shared" si="60"/>
        <v>1068</v>
      </c>
      <c r="H272" s="270"/>
      <c r="I272" s="270"/>
      <c r="J272" s="270"/>
      <c r="K272" s="45">
        <f>K273</f>
        <v>1068</v>
      </c>
      <c r="L272" s="45">
        <f>L273</f>
        <v>0</v>
      </c>
      <c r="M272" s="270"/>
      <c r="N272" s="270"/>
      <c r="O272" s="270"/>
      <c r="P272" s="270"/>
    </row>
    <row r="273" spans="1:16" s="14" customFormat="1" ht="15.75">
      <c r="A273" s="175" t="s">
        <v>191</v>
      </c>
      <c r="B273" s="44" t="s">
        <v>352</v>
      </c>
      <c r="C273" s="44" t="s">
        <v>192</v>
      </c>
      <c r="D273" s="45">
        <v>891.5</v>
      </c>
      <c r="E273" s="45">
        <v>891.5</v>
      </c>
      <c r="F273" s="45">
        <f>D273-E273</f>
        <v>0</v>
      </c>
      <c r="G273" s="45">
        <v>1068</v>
      </c>
      <c r="H273" s="270"/>
      <c r="I273" s="270"/>
      <c r="J273" s="270"/>
      <c r="K273" s="45">
        <v>1068</v>
      </c>
      <c r="L273" s="45">
        <f>G273-K273</f>
        <v>0</v>
      </c>
      <c r="M273" s="270"/>
      <c r="N273" s="270"/>
      <c r="O273" s="270"/>
      <c r="P273" s="270"/>
    </row>
    <row r="274" spans="1:16" s="14" customFormat="1" ht="47.25">
      <c r="A274" s="225" t="s">
        <v>528</v>
      </c>
      <c r="B274" s="226" t="s">
        <v>529</v>
      </c>
      <c r="C274" s="226"/>
      <c r="D274" s="227">
        <f aca="true" t="shared" si="61" ref="D274:G275">D275</f>
        <v>50</v>
      </c>
      <c r="E274" s="227">
        <f t="shared" si="61"/>
        <v>50</v>
      </c>
      <c r="F274" s="227">
        <f t="shared" si="61"/>
        <v>0</v>
      </c>
      <c r="G274" s="227">
        <f t="shared" si="61"/>
        <v>50</v>
      </c>
      <c r="H274" s="270"/>
      <c r="I274" s="270"/>
      <c r="J274" s="270"/>
      <c r="K274" s="227">
        <f>K275</f>
        <v>50</v>
      </c>
      <c r="L274" s="227">
        <f>L275</f>
        <v>0</v>
      </c>
      <c r="M274" s="270"/>
      <c r="N274" s="270"/>
      <c r="O274" s="270"/>
      <c r="P274" s="270"/>
    </row>
    <row r="275" spans="1:16" s="14" customFormat="1" ht="31.5">
      <c r="A275" s="175" t="s">
        <v>190</v>
      </c>
      <c r="B275" s="44" t="s">
        <v>529</v>
      </c>
      <c r="C275" s="44" t="s">
        <v>282</v>
      </c>
      <c r="D275" s="45">
        <f t="shared" si="61"/>
        <v>50</v>
      </c>
      <c r="E275" s="45">
        <f t="shared" si="61"/>
        <v>50</v>
      </c>
      <c r="F275" s="45">
        <f t="shared" si="61"/>
        <v>0</v>
      </c>
      <c r="G275" s="45">
        <f t="shared" si="61"/>
        <v>50</v>
      </c>
      <c r="H275" s="270"/>
      <c r="I275" s="270"/>
      <c r="J275" s="270"/>
      <c r="K275" s="45">
        <f>K276</f>
        <v>50</v>
      </c>
      <c r="L275" s="45">
        <f>L276</f>
        <v>0</v>
      </c>
      <c r="M275" s="270"/>
      <c r="N275" s="270"/>
      <c r="O275" s="270"/>
      <c r="P275" s="270"/>
    </row>
    <row r="276" spans="1:16" s="14" customFormat="1" ht="15.75">
      <c r="A276" s="175" t="s">
        <v>191</v>
      </c>
      <c r="B276" s="44" t="s">
        <v>529</v>
      </c>
      <c r="C276" s="44" t="s">
        <v>192</v>
      </c>
      <c r="D276" s="45">
        <v>50</v>
      </c>
      <c r="E276" s="45">
        <v>50</v>
      </c>
      <c r="F276" s="45">
        <f>D276-E276</f>
        <v>0</v>
      </c>
      <c r="G276" s="45">
        <v>50</v>
      </c>
      <c r="H276" s="270"/>
      <c r="I276" s="270"/>
      <c r="J276" s="270"/>
      <c r="K276" s="45">
        <v>50</v>
      </c>
      <c r="L276" s="45">
        <f>G276-K276</f>
        <v>0</v>
      </c>
      <c r="M276" s="270"/>
      <c r="N276" s="270"/>
      <c r="O276" s="270"/>
      <c r="P276" s="270"/>
    </row>
    <row r="277" spans="1:16" s="14" customFormat="1" ht="31.5">
      <c r="A277" s="187" t="s">
        <v>530</v>
      </c>
      <c r="B277" s="44" t="s">
        <v>531</v>
      </c>
      <c r="C277" s="44"/>
      <c r="D277" s="45">
        <f aca="true" t="shared" si="62" ref="D277:G278">D278</f>
        <v>300</v>
      </c>
      <c r="E277" s="45">
        <f t="shared" si="62"/>
        <v>300</v>
      </c>
      <c r="F277" s="45">
        <f t="shared" si="62"/>
        <v>0</v>
      </c>
      <c r="G277" s="45">
        <f t="shared" si="62"/>
        <v>300</v>
      </c>
      <c r="H277" s="270"/>
      <c r="I277" s="270"/>
      <c r="J277" s="270"/>
      <c r="K277" s="45">
        <f>K278</f>
        <v>300</v>
      </c>
      <c r="L277" s="45">
        <f>L278</f>
        <v>0</v>
      </c>
      <c r="M277" s="270"/>
      <c r="N277" s="270"/>
      <c r="O277" s="270"/>
      <c r="P277" s="270"/>
    </row>
    <row r="278" spans="1:16" s="14" customFormat="1" ht="31.5">
      <c r="A278" s="175" t="s">
        <v>190</v>
      </c>
      <c r="B278" s="44" t="s">
        <v>531</v>
      </c>
      <c r="C278" s="44" t="s">
        <v>282</v>
      </c>
      <c r="D278" s="45">
        <f t="shared" si="62"/>
        <v>300</v>
      </c>
      <c r="E278" s="45">
        <f t="shared" si="62"/>
        <v>300</v>
      </c>
      <c r="F278" s="45">
        <f t="shared" si="62"/>
        <v>0</v>
      </c>
      <c r="G278" s="45">
        <f t="shared" si="62"/>
        <v>300</v>
      </c>
      <c r="H278" s="270"/>
      <c r="I278" s="270"/>
      <c r="J278" s="270"/>
      <c r="K278" s="45">
        <f>K279</f>
        <v>300</v>
      </c>
      <c r="L278" s="45">
        <f>L279</f>
        <v>0</v>
      </c>
      <c r="M278" s="270"/>
      <c r="N278" s="270"/>
      <c r="O278" s="270"/>
      <c r="P278" s="270"/>
    </row>
    <row r="279" spans="1:16" s="14" customFormat="1" ht="15.75">
      <c r="A279" s="175" t="s">
        <v>191</v>
      </c>
      <c r="B279" s="44" t="s">
        <v>531</v>
      </c>
      <c r="C279" s="44" t="s">
        <v>192</v>
      </c>
      <c r="D279" s="45">
        <v>300</v>
      </c>
      <c r="E279" s="45">
        <v>300</v>
      </c>
      <c r="F279" s="45">
        <f>D279-E279</f>
        <v>0</v>
      </c>
      <c r="G279" s="45">
        <v>300</v>
      </c>
      <c r="H279" s="270"/>
      <c r="I279" s="270"/>
      <c r="J279" s="270"/>
      <c r="K279" s="45">
        <v>300</v>
      </c>
      <c r="L279" s="45">
        <f>G279-K279</f>
        <v>0</v>
      </c>
      <c r="M279" s="270"/>
      <c r="N279" s="270"/>
      <c r="O279" s="270"/>
      <c r="P279" s="270"/>
    </row>
    <row r="280" spans="1:16" s="14" customFormat="1" ht="47.25">
      <c r="A280" s="254" t="s">
        <v>417</v>
      </c>
      <c r="B280" s="238" t="s">
        <v>13</v>
      </c>
      <c r="C280" s="238"/>
      <c r="D280" s="200">
        <f>D281+D288+D291</f>
        <v>695</v>
      </c>
      <c r="E280" s="200">
        <f>E281+E288+E291</f>
        <v>695</v>
      </c>
      <c r="F280" s="200">
        <f>F281+F288+F291</f>
        <v>0</v>
      </c>
      <c r="G280" s="200">
        <f>G281+G288+G291</f>
        <v>695</v>
      </c>
      <c r="H280" s="113">
        <f>G280-G288</f>
        <v>660</v>
      </c>
      <c r="I280" s="270"/>
      <c r="J280" s="270"/>
      <c r="K280" s="200">
        <f>K281+K288+K291</f>
        <v>695</v>
      </c>
      <c r="L280" s="200">
        <f>L281+L288+L291</f>
        <v>0</v>
      </c>
      <c r="M280" s="270"/>
      <c r="N280" s="270"/>
      <c r="O280" s="270"/>
      <c r="P280" s="270"/>
    </row>
    <row r="281" spans="1:16" s="14" customFormat="1" ht="15.75">
      <c r="A281" s="156" t="s">
        <v>92</v>
      </c>
      <c r="B281" s="44" t="s">
        <v>14</v>
      </c>
      <c r="C281" s="42"/>
      <c r="D281" s="45">
        <f>D282+D284+D286</f>
        <v>510</v>
      </c>
      <c r="E281" s="45">
        <f>E282+E284+E286</f>
        <v>510</v>
      </c>
      <c r="F281" s="45">
        <f>F282+F284+F286</f>
        <v>0</v>
      </c>
      <c r="G281" s="45">
        <f>G282+G284+G286</f>
        <v>510</v>
      </c>
      <c r="H281" s="270"/>
      <c r="I281" s="270"/>
      <c r="J281" s="270"/>
      <c r="K281" s="45">
        <f>K282+K284+K286</f>
        <v>510</v>
      </c>
      <c r="L281" s="45">
        <f>L282+L284+L286</f>
        <v>0</v>
      </c>
      <c r="M281" s="270"/>
      <c r="N281" s="270"/>
      <c r="O281" s="270"/>
      <c r="P281" s="270"/>
    </row>
    <row r="282" spans="1:16" s="14" customFormat="1" ht="15.75">
      <c r="A282" s="155" t="s">
        <v>225</v>
      </c>
      <c r="B282" s="44" t="s">
        <v>14</v>
      </c>
      <c r="C282" s="44" t="s">
        <v>188</v>
      </c>
      <c r="D282" s="45">
        <f>D283</f>
        <v>200</v>
      </c>
      <c r="E282" s="45">
        <f>E283</f>
        <v>200</v>
      </c>
      <c r="F282" s="45">
        <f>F283</f>
        <v>0</v>
      </c>
      <c r="G282" s="45">
        <f>G283</f>
        <v>200</v>
      </c>
      <c r="H282" s="270"/>
      <c r="I282" s="270"/>
      <c r="J282" s="270"/>
      <c r="K282" s="45">
        <f>K283</f>
        <v>200</v>
      </c>
      <c r="L282" s="45">
        <f>L283</f>
        <v>0</v>
      </c>
      <c r="M282" s="270"/>
      <c r="N282" s="270"/>
      <c r="O282" s="270"/>
      <c r="P282" s="270"/>
    </row>
    <row r="283" spans="1:16" s="14" customFormat="1" ht="31.5">
      <c r="A283" s="155" t="s">
        <v>189</v>
      </c>
      <c r="B283" s="44" t="s">
        <v>14</v>
      </c>
      <c r="C283" s="44" t="s">
        <v>187</v>
      </c>
      <c r="D283" s="45">
        <v>200</v>
      </c>
      <c r="E283" s="45">
        <v>200</v>
      </c>
      <c r="F283" s="45">
        <f>D283-E283</f>
        <v>0</v>
      </c>
      <c r="G283" s="45">
        <v>200</v>
      </c>
      <c r="H283" s="270"/>
      <c r="I283" s="270"/>
      <c r="J283" s="270"/>
      <c r="K283" s="45">
        <v>200</v>
      </c>
      <c r="L283" s="45">
        <f>G283-K283</f>
        <v>0</v>
      </c>
      <c r="M283" s="270"/>
      <c r="N283" s="270"/>
      <c r="O283" s="270"/>
      <c r="P283" s="270"/>
    </row>
    <row r="284" spans="1:16" s="14" customFormat="1" ht="31.5">
      <c r="A284" s="153" t="s">
        <v>190</v>
      </c>
      <c r="B284" s="44" t="s">
        <v>14</v>
      </c>
      <c r="C284" s="44" t="s">
        <v>178</v>
      </c>
      <c r="D284" s="45">
        <f>D285</f>
        <v>10</v>
      </c>
      <c r="E284" s="45">
        <f>E285</f>
        <v>10</v>
      </c>
      <c r="F284" s="45">
        <f>F285</f>
        <v>0</v>
      </c>
      <c r="G284" s="45">
        <f>G285</f>
        <v>10</v>
      </c>
      <c r="H284" s="270"/>
      <c r="I284" s="270"/>
      <c r="J284" s="270"/>
      <c r="K284" s="45">
        <f>K285</f>
        <v>10</v>
      </c>
      <c r="L284" s="45">
        <f>L285</f>
        <v>0</v>
      </c>
      <c r="M284" s="270"/>
      <c r="N284" s="270"/>
      <c r="O284" s="270"/>
      <c r="P284" s="270"/>
    </row>
    <row r="285" spans="1:16" s="14" customFormat="1" ht="15.75">
      <c r="A285" s="153" t="s">
        <v>191</v>
      </c>
      <c r="B285" s="44" t="s">
        <v>14</v>
      </c>
      <c r="C285" s="44" t="s">
        <v>192</v>
      </c>
      <c r="D285" s="45">
        <v>10</v>
      </c>
      <c r="E285" s="45">
        <v>10</v>
      </c>
      <c r="F285" s="45">
        <f>D285-E285</f>
        <v>0</v>
      </c>
      <c r="G285" s="45">
        <v>10</v>
      </c>
      <c r="H285" s="270"/>
      <c r="I285" s="270"/>
      <c r="J285" s="270"/>
      <c r="K285" s="45">
        <v>10</v>
      </c>
      <c r="L285" s="45">
        <f>G285-K285</f>
        <v>0</v>
      </c>
      <c r="M285" s="270"/>
      <c r="N285" s="270"/>
      <c r="O285" s="270"/>
      <c r="P285" s="270"/>
    </row>
    <row r="286" spans="1:16" s="14" customFormat="1" ht="15.75">
      <c r="A286" s="156" t="s">
        <v>90</v>
      </c>
      <c r="B286" s="44" t="s">
        <v>14</v>
      </c>
      <c r="C286" s="44" t="s">
        <v>87</v>
      </c>
      <c r="D286" s="45">
        <f>D287</f>
        <v>300</v>
      </c>
      <c r="E286" s="45">
        <f>E287</f>
        <v>300</v>
      </c>
      <c r="F286" s="45">
        <f>F287</f>
        <v>0</v>
      </c>
      <c r="G286" s="45">
        <f>G287</f>
        <v>300</v>
      </c>
      <c r="H286" s="270"/>
      <c r="I286" s="270"/>
      <c r="J286" s="270"/>
      <c r="K286" s="45">
        <f>K287</f>
        <v>300</v>
      </c>
      <c r="L286" s="45">
        <f>L287</f>
        <v>0</v>
      </c>
      <c r="M286" s="270"/>
      <c r="N286" s="270"/>
      <c r="O286" s="270"/>
      <c r="P286" s="270"/>
    </row>
    <row r="287" spans="1:16" s="14" customFormat="1" ht="31.5">
      <c r="A287" s="156" t="s">
        <v>227</v>
      </c>
      <c r="B287" s="44" t="s">
        <v>14</v>
      </c>
      <c r="C287" s="44" t="s">
        <v>88</v>
      </c>
      <c r="D287" s="45">
        <v>300</v>
      </c>
      <c r="E287" s="45">
        <v>300</v>
      </c>
      <c r="F287" s="45">
        <f>D287-E287</f>
        <v>0</v>
      </c>
      <c r="G287" s="45">
        <v>300</v>
      </c>
      <c r="H287" s="270"/>
      <c r="I287" s="270"/>
      <c r="J287" s="270"/>
      <c r="K287" s="45">
        <v>300</v>
      </c>
      <c r="L287" s="45">
        <f>G287-K287</f>
        <v>0</v>
      </c>
      <c r="M287" s="270"/>
      <c r="N287" s="270"/>
      <c r="O287" s="270"/>
      <c r="P287" s="270"/>
    </row>
    <row r="288" spans="1:16" s="14" customFormat="1" ht="15.75">
      <c r="A288" s="156" t="s">
        <v>121</v>
      </c>
      <c r="B288" s="44" t="s">
        <v>276</v>
      </c>
      <c r="C288" s="44"/>
      <c r="D288" s="45">
        <f aca="true" t="shared" si="63" ref="D288:G289">D289</f>
        <v>35</v>
      </c>
      <c r="E288" s="45">
        <f t="shared" si="63"/>
        <v>35</v>
      </c>
      <c r="F288" s="45">
        <f t="shared" si="63"/>
        <v>0</v>
      </c>
      <c r="G288" s="45">
        <f t="shared" si="63"/>
        <v>35</v>
      </c>
      <c r="H288" s="270"/>
      <c r="I288" s="270"/>
      <c r="J288" s="270"/>
      <c r="K288" s="45">
        <f>K289</f>
        <v>35</v>
      </c>
      <c r="L288" s="45">
        <f>L289</f>
        <v>0</v>
      </c>
      <c r="M288" s="270"/>
      <c r="N288" s="270"/>
      <c r="O288" s="270"/>
      <c r="P288" s="270"/>
    </row>
    <row r="289" spans="1:16" s="14" customFormat="1" ht="15.75">
      <c r="A289" s="155" t="s">
        <v>225</v>
      </c>
      <c r="B289" s="44" t="s">
        <v>276</v>
      </c>
      <c r="C289" s="44" t="s">
        <v>188</v>
      </c>
      <c r="D289" s="45">
        <f t="shared" si="63"/>
        <v>35</v>
      </c>
      <c r="E289" s="45">
        <f t="shared" si="63"/>
        <v>35</v>
      </c>
      <c r="F289" s="45">
        <f t="shared" si="63"/>
        <v>0</v>
      </c>
      <c r="G289" s="45">
        <f t="shared" si="63"/>
        <v>35</v>
      </c>
      <c r="H289" s="270"/>
      <c r="I289" s="270"/>
      <c r="J289" s="270"/>
      <c r="K289" s="45">
        <f>K290</f>
        <v>35</v>
      </c>
      <c r="L289" s="45">
        <f>L290</f>
        <v>0</v>
      </c>
      <c r="M289" s="270"/>
      <c r="N289" s="270"/>
      <c r="O289" s="270"/>
      <c r="P289" s="270"/>
    </row>
    <row r="290" spans="1:16" s="14" customFormat="1" ht="31.5">
      <c r="A290" s="155" t="s">
        <v>189</v>
      </c>
      <c r="B290" s="44" t="s">
        <v>276</v>
      </c>
      <c r="C290" s="44" t="s">
        <v>187</v>
      </c>
      <c r="D290" s="45">
        <v>35</v>
      </c>
      <c r="E290" s="45">
        <v>35</v>
      </c>
      <c r="F290" s="45">
        <f>D290-E290</f>
        <v>0</v>
      </c>
      <c r="G290" s="45">
        <v>35</v>
      </c>
      <c r="H290" s="270"/>
      <c r="I290" s="270"/>
      <c r="J290" s="270"/>
      <c r="K290" s="45">
        <v>35</v>
      </c>
      <c r="L290" s="45">
        <f>G290-K290</f>
        <v>0</v>
      </c>
      <c r="M290" s="270"/>
      <c r="N290" s="270"/>
      <c r="O290" s="270"/>
      <c r="P290" s="270"/>
    </row>
    <row r="291" spans="1:16" s="14" customFormat="1" ht="31.5">
      <c r="A291" s="156" t="s">
        <v>481</v>
      </c>
      <c r="B291" s="44" t="s">
        <v>482</v>
      </c>
      <c r="C291" s="44"/>
      <c r="D291" s="45">
        <f aca="true" t="shared" si="64" ref="D291:G292">D292</f>
        <v>150</v>
      </c>
      <c r="E291" s="45">
        <f t="shared" si="64"/>
        <v>150</v>
      </c>
      <c r="F291" s="45">
        <f t="shared" si="64"/>
        <v>0</v>
      </c>
      <c r="G291" s="45">
        <f t="shared" si="64"/>
        <v>150</v>
      </c>
      <c r="H291" s="270"/>
      <c r="I291" s="270"/>
      <c r="J291" s="270"/>
      <c r="K291" s="45">
        <f>K292</f>
        <v>150</v>
      </c>
      <c r="L291" s="45">
        <f>L292</f>
        <v>0</v>
      </c>
      <c r="M291" s="270"/>
      <c r="N291" s="270"/>
      <c r="O291" s="270"/>
      <c r="P291" s="270"/>
    </row>
    <row r="292" spans="1:16" s="14" customFormat="1" ht="15.75">
      <c r="A292" s="156" t="s">
        <v>90</v>
      </c>
      <c r="B292" s="44" t="s">
        <v>482</v>
      </c>
      <c r="C292" s="44" t="s">
        <v>87</v>
      </c>
      <c r="D292" s="45">
        <f t="shared" si="64"/>
        <v>150</v>
      </c>
      <c r="E292" s="45">
        <f t="shared" si="64"/>
        <v>150</v>
      </c>
      <c r="F292" s="45">
        <f t="shared" si="64"/>
        <v>0</v>
      </c>
      <c r="G292" s="45">
        <f t="shared" si="64"/>
        <v>150</v>
      </c>
      <c r="H292" s="270"/>
      <c r="I292" s="270"/>
      <c r="J292" s="270"/>
      <c r="K292" s="45">
        <f>K293</f>
        <v>150</v>
      </c>
      <c r="L292" s="45">
        <f>L293</f>
        <v>0</v>
      </c>
      <c r="M292" s="270"/>
      <c r="N292" s="270"/>
      <c r="O292" s="270"/>
      <c r="P292" s="270"/>
    </row>
    <row r="293" spans="1:16" s="14" customFormat="1" ht="31.5">
      <c r="A293" s="156" t="s">
        <v>227</v>
      </c>
      <c r="B293" s="44" t="s">
        <v>482</v>
      </c>
      <c r="C293" s="44" t="s">
        <v>88</v>
      </c>
      <c r="D293" s="45">
        <v>150</v>
      </c>
      <c r="E293" s="45">
        <v>150</v>
      </c>
      <c r="F293" s="45">
        <f>D293-E293</f>
        <v>0</v>
      </c>
      <c r="G293" s="45">
        <v>150</v>
      </c>
      <c r="H293" s="270"/>
      <c r="I293" s="270"/>
      <c r="J293" s="270"/>
      <c r="K293" s="45">
        <v>150</v>
      </c>
      <c r="L293" s="45">
        <f>G293-K293</f>
        <v>0</v>
      </c>
      <c r="M293" s="270"/>
      <c r="N293" s="270"/>
      <c r="O293" s="270"/>
      <c r="P293" s="270"/>
    </row>
    <row r="294" spans="1:16" s="14" customFormat="1" ht="31.5">
      <c r="A294" s="255" t="s">
        <v>510</v>
      </c>
      <c r="B294" s="238" t="s">
        <v>74</v>
      </c>
      <c r="C294" s="253"/>
      <c r="D294" s="200">
        <f>D295+D341+D350</f>
        <v>181096.30000000005</v>
      </c>
      <c r="E294" s="200">
        <f>E295+E341+E350</f>
        <v>181096.30000000005</v>
      </c>
      <c r="F294" s="200">
        <f>F295+F341+F350</f>
        <v>0</v>
      </c>
      <c r="G294" s="200">
        <f>G295+G341+G350</f>
        <v>188336.49999999994</v>
      </c>
      <c r="H294" s="113">
        <f>G294-G298-G353-54.5-150</f>
        <v>7096.59999999994</v>
      </c>
      <c r="I294" s="270"/>
      <c r="J294" s="270"/>
      <c r="K294" s="200">
        <f>K295+K341+K350</f>
        <v>188336.49999999994</v>
      </c>
      <c r="L294" s="200">
        <f>L295+L341+L350</f>
        <v>0</v>
      </c>
      <c r="M294" s="270"/>
      <c r="N294" s="270"/>
      <c r="O294" s="270"/>
      <c r="P294" s="270"/>
    </row>
    <row r="295" spans="1:16" s="14" customFormat="1" ht="31.5">
      <c r="A295" s="181" t="s">
        <v>515</v>
      </c>
      <c r="B295" s="39" t="s">
        <v>75</v>
      </c>
      <c r="C295" s="207"/>
      <c r="D295" s="40">
        <f>D296+D299+D302+D305+D308+D311+D314+D317+D320+D323+D326+D329+D335+D338+D332</f>
        <v>130858.10000000002</v>
      </c>
      <c r="E295" s="40">
        <f>E296+E299+E302+E305+E308+E311+E314+E317+E320+E323+E326+E329+E335+E338+E332</f>
        <v>130858.10000000002</v>
      </c>
      <c r="F295" s="40">
        <f>F296+F299+F302+F305+F308+F311+F314+F317+F320+F323+F326+F329+F335+F338+F332</f>
        <v>0</v>
      </c>
      <c r="G295" s="40">
        <f>G296+G299+G302+G305+G308+G311+G314+G317+G320+G323+G326+G329+G335+G338</f>
        <v>136744.99999999994</v>
      </c>
      <c r="H295" s="113">
        <f>G295-G298-54.5</f>
        <v>4553.499999999942</v>
      </c>
      <c r="I295" s="270"/>
      <c r="J295" s="270"/>
      <c r="K295" s="40">
        <f>K296+K299+K302+K305+K308+K311+K314+K317+K320+K323+K326+K329+K335+K338</f>
        <v>136744.99999999994</v>
      </c>
      <c r="L295" s="40">
        <f>L296+L299+L302+L305+L308+L311+L314+L317+L320+L323+L326+L329+L335+L338</f>
        <v>0</v>
      </c>
      <c r="M295" s="270"/>
      <c r="N295" s="270"/>
      <c r="O295" s="270"/>
      <c r="P295" s="270"/>
    </row>
    <row r="296" spans="1:16" s="14" customFormat="1" ht="15.75">
      <c r="A296" s="182" t="s">
        <v>284</v>
      </c>
      <c r="B296" s="44" t="s">
        <v>222</v>
      </c>
      <c r="C296" s="44"/>
      <c r="D296" s="45">
        <f aca="true" t="shared" si="65" ref="D296:G297">D297</f>
        <v>124485.7</v>
      </c>
      <c r="E296" s="45">
        <f t="shared" si="65"/>
        <v>124485.7</v>
      </c>
      <c r="F296" s="45">
        <f t="shared" si="65"/>
        <v>0</v>
      </c>
      <c r="G296" s="45">
        <f t="shared" si="65"/>
        <v>132137</v>
      </c>
      <c r="H296" s="270"/>
      <c r="I296" s="270"/>
      <c r="J296" s="270"/>
      <c r="K296" s="45">
        <f>K297</f>
        <v>132137</v>
      </c>
      <c r="L296" s="45">
        <f>L297</f>
        <v>0</v>
      </c>
      <c r="M296" s="270"/>
      <c r="N296" s="270"/>
      <c r="O296" s="270"/>
      <c r="P296" s="270"/>
    </row>
    <row r="297" spans="1:16" s="14" customFormat="1" ht="31.5">
      <c r="A297" s="163" t="s">
        <v>190</v>
      </c>
      <c r="B297" s="44" t="s">
        <v>222</v>
      </c>
      <c r="C297" s="44" t="s">
        <v>178</v>
      </c>
      <c r="D297" s="54">
        <f t="shared" si="65"/>
        <v>124485.7</v>
      </c>
      <c r="E297" s="54">
        <f t="shared" si="65"/>
        <v>124485.7</v>
      </c>
      <c r="F297" s="54">
        <f t="shared" si="65"/>
        <v>0</v>
      </c>
      <c r="G297" s="54">
        <f t="shared" si="65"/>
        <v>132137</v>
      </c>
      <c r="H297" s="270"/>
      <c r="I297" s="270"/>
      <c r="J297" s="270"/>
      <c r="K297" s="54">
        <f>K298</f>
        <v>132137</v>
      </c>
      <c r="L297" s="54">
        <f>L298</f>
        <v>0</v>
      </c>
      <c r="M297" s="270"/>
      <c r="N297" s="270"/>
      <c r="O297" s="270"/>
      <c r="P297" s="270"/>
    </row>
    <row r="298" spans="1:16" s="14" customFormat="1" ht="15.75">
      <c r="A298" s="153" t="s">
        <v>191</v>
      </c>
      <c r="B298" s="44" t="s">
        <v>222</v>
      </c>
      <c r="C298" s="44" t="s">
        <v>192</v>
      </c>
      <c r="D298" s="54">
        <v>124485.7</v>
      </c>
      <c r="E298" s="54">
        <v>124485.7</v>
      </c>
      <c r="F298" s="45">
        <f>D298-E298</f>
        <v>0</v>
      </c>
      <c r="G298" s="54">
        <v>132137</v>
      </c>
      <c r="H298" s="96"/>
      <c r="I298" s="96"/>
      <c r="J298" s="270"/>
      <c r="K298" s="54">
        <v>132137</v>
      </c>
      <c r="L298" s="45">
        <f>G298-K298</f>
        <v>0</v>
      </c>
      <c r="M298" s="270"/>
      <c r="N298" s="270"/>
      <c r="O298" s="270"/>
      <c r="P298" s="270"/>
    </row>
    <row r="299" spans="1:16" s="14" customFormat="1" ht="13.5" customHeight="1">
      <c r="A299" s="139" t="s">
        <v>215</v>
      </c>
      <c r="B299" s="44" t="s">
        <v>285</v>
      </c>
      <c r="C299" s="44"/>
      <c r="D299" s="45">
        <f aca="true" t="shared" si="66" ref="D299:G300">D300</f>
        <v>446.1</v>
      </c>
      <c r="E299" s="45">
        <f t="shared" si="66"/>
        <v>446.1</v>
      </c>
      <c r="F299" s="45">
        <f t="shared" si="66"/>
        <v>0</v>
      </c>
      <c r="G299" s="45">
        <f t="shared" si="66"/>
        <v>723.3</v>
      </c>
      <c r="H299" s="270"/>
      <c r="I299" s="270"/>
      <c r="J299" s="270"/>
      <c r="K299" s="45">
        <f>K300</f>
        <v>723.3</v>
      </c>
      <c r="L299" s="45">
        <f>L300</f>
        <v>0</v>
      </c>
      <c r="M299" s="270"/>
      <c r="N299" s="270"/>
      <c r="O299" s="270"/>
      <c r="P299" s="270"/>
    </row>
    <row r="300" spans="1:16" s="14" customFormat="1" ht="31.5">
      <c r="A300" s="163" t="s">
        <v>190</v>
      </c>
      <c r="B300" s="44" t="s">
        <v>285</v>
      </c>
      <c r="C300" s="44" t="s">
        <v>178</v>
      </c>
      <c r="D300" s="54">
        <f t="shared" si="66"/>
        <v>446.1</v>
      </c>
      <c r="E300" s="54">
        <f t="shared" si="66"/>
        <v>446.1</v>
      </c>
      <c r="F300" s="54">
        <f t="shared" si="66"/>
        <v>0</v>
      </c>
      <c r="G300" s="54">
        <f t="shared" si="66"/>
        <v>723.3</v>
      </c>
      <c r="H300" s="270"/>
      <c r="I300" s="270"/>
      <c r="J300" s="270"/>
      <c r="K300" s="54">
        <f>K301</f>
        <v>723.3</v>
      </c>
      <c r="L300" s="54">
        <f>L301</f>
        <v>0</v>
      </c>
      <c r="M300" s="270"/>
      <c r="N300" s="270"/>
      <c r="O300" s="270"/>
      <c r="P300" s="270"/>
    </row>
    <row r="301" spans="1:16" s="14" customFormat="1" ht="15.75">
      <c r="A301" s="153" t="s">
        <v>191</v>
      </c>
      <c r="B301" s="44" t="s">
        <v>285</v>
      </c>
      <c r="C301" s="44" t="s">
        <v>192</v>
      </c>
      <c r="D301" s="54">
        <v>446.1</v>
      </c>
      <c r="E301" s="54">
        <v>446.1</v>
      </c>
      <c r="F301" s="45">
        <f>D301-E301</f>
        <v>0</v>
      </c>
      <c r="G301" s="54">
        <v>723.3</v>
      </c>
      <c r="H301" s="270"/>
      <c r="I301" s="270"/>
      <c r="J301" s="270"/>
      <c r="K301" s="54">
        <v>723.3</v>
      </c>
      <c r="L301" s="45">
        <f>G301-K301</f>
        <v>0</v>
      </c>
      <c r="M301" s="270"/>
      <c r="N301" s="270"/>
      <c r="O301" s="270"/>
      <c r="P301" s="270"/>
    </row>
    <row r="302" spans="1:16" s="14" customFormat="1" ht="15.75">
      <c r="A302" s="139" t="s">
        <v>270</v>
      </c>
      <c r="B302" s="44" t="s">
        <v>286</v>
      </c>
      <c r="C302" s="44"/>
      <c r="D302" s="45">
        <f aca="true" t="shared" si="67" ref="D302:G303">D303</f>
        <v>276.4</v>
      </c>
      <c r="E302" s="45">
        <f t="shared" si="67"/>
        <v>276.4</v>
      </c>
      <c r="F302" s="45">
        <f t="shared" si="67"/>
        <v>0</v>
      </c>
      <c r="G302" s="45">
        <f t="shared" si="67"/>
        <v>291.9</v>
      </c>
      <c r="H302" s="270"/>
      <c r="I302" s="270"/>
      <c r="J302" s="270"/>
      <c r="K302" s="45">
        <f>K303</f>
        <v>291.9</v>
      </c>
      <c r="L302" s="45">
        <f>L303</f>
        <v>0</v>
      </c>
      <c r="M302" s="270"/>
      <c r="N302" s="270"/>
      <c r="O302" s="270"/>
      <c r="P302" s="270"/>
    </row>
    <row r="303" spans="1:16" s="14" customFormat="1" ht="31.5">
      <c r="A303" s="163" t="s">
        <v>190</v>
      </c>
      <c r="B303" s="44" t="s">
        <v>286</v>
      </c>
      <c r="C303" s="44" t="s">
        <v>178</v>
      </c>
      <c r="D303" s="54">
        <f t="shared" si="67"/>
        <v>276.4</v>
      </c>
      <c r="E303" s="54">
        <f t="shared" si="67"/>
        <v>276.4</v>
      </c>
      <c r="F303" s="54">
        <f t="shared" si="67"/>
        <v>0</v>
      </c>
      <c r="G303" s="54">
        <f t="shared" si="67"/>
        <v>291.9</v>
      </c>
      <c r="H303" s="270"/>
      <c r="I303" s="270"/>
      <c r="J303" s="270"/>
      <c r="K303" s="54">
        <f>K304</f>
        <v>291.9</v>
      </c>
      <c r="L303" s="54">
        <f>L304</f>
        <v>0</v>
      </c>
      <c r="M303" s="270"/>
      <c r="N303" s="270"/>
      <c r="O303" s="270"/>
      <c r="P303" s="270"/>
    </row>
    <row r="304" spans="1:16" s="14" customFormat="1" ht="15.75">
      <c r="A304" s="153" t="s">
        <v>191</v>
      </c>
      <c r="B304" s="44" t="s">
        <v>286</v>
      </c>
      <c r="C304" s="44" t="s">
        <v>192</v>
      </c>
      <c r="D304" s="54">
        <v>276.4</v>
      </c>
      <c r="E304" s="54">
        <v>276.4</v>
      </c>
      <c r="F304" s="45">
        <f>D304-E304</f>
        <v>0</v>
      </c>
      <c r="G304" s="54">
        <v>291.9</v>
      </c>
      <c r="H304" s="270"/>
      <c r="I304" s="270"/>
      <c r="J304" s="270"/>
      <c r="K304" s="54">
        <v>291.9</v>
      </c>
      <c r="L304" s="45">
        <f>G304-K304</f>
        <v>0</v>
      </c>
      <c r="M304" s="270"/>
      <c r="N304" s="270"/>
      <c r="O304" s="270"/>
      <c r="P304" s="270"/>
    </row>
    <row r="305" spans="1:16" s="14" customFormat="1" ht="31.5">
      <c r="A305" s="170" t="s">
        <v>578</v>
      </c>
      <c r="B305" s="44" t="s">
        <v>386</v>
      </c>
      <c r="C305" s="44"/>
      <c r="D305" s="54">
        <f aca="true" t="shared" si="68" ref="D305:G306">D306</f>
        <v>78.8</v>
      </c>
      <c r="E305" s="54">
        <f t="shared" si="68"/>
        <v>78.8</v>
      </c>
      <c r="F305" s="54">
        <f t="shared" si="68"/>
        <v>0</v>
      </c>
      <c r="G305" s="54">
        <f t="shared" si="68"/>
        <v>0</v>
      </c>
      <c r="H305" s="270"/>
      <c r="I305" s="270"/>
      <c r="J305" s="270"/>
      <c r="K305" s="54">
        <f>K306</f>
        <v>0</v>
      </c>
      <c r="L305" s="54">
        <f>L306</f>
        <v>0</v>
      </c>
      <c r="M305" s="270"/>
      <c r="N305" s="270"/>
      <c r="O305" s="270"/>
      <c r="P305" s="270"/>
    </row>
    <row r="306" spans="1:16" s="14" customFormat="1" ht="31.5">
      <c r="A306" s="163" t="s">
        <v>190</v>
      </c>
      <c r="B306" s="44" t="s">
        <v>386</v>
      </c>
      <c r="C306" s="44" t="s">
        <v>178</v>
      </c>
      <c r="D306" s="54">
        <f t="shared" si="68"/>
        <v>78.8</v>
      </c>
      <c r="E306" s="54">
        <f t="shared" si="68"/>
        <v>78.8</v>
      </c>
      <c r="F306" s="54">
        <f t="shared" si="68"/>
        <v>0</v>
      </c>
      <c r="G306" s="54">
        <f t="shared" si="68"/>
        <v>0</v>
      </c>
      <c r="H306" s="270"/>
      <c r="I306" s="270"/>
      <c r="J306" s="270"/>
      <c r="K306" s="54">
        <f>K307</f>
        <v>0</v>
      </c>
      <c r="L306" s="54">
        <f>L307</f>
        <v>0</v>
      </c>
      <c r="M306" s="270"/>
      <c r="N306" s="270"/>
      <c r="O306" s="270"/>
      <c r="P306" s="270"/>
    </row>
    <row r="307" spans="1:16" s="14" customFormat="1" ht="15.75">
      <c r="A307" s="153" t="s">
        <v>191</v>
      </c>
      <c r="B307" s="44" t="s">
        <v>386</v>
      </c>
      <c r="C307" s="44" t="s">
        <v>192</v>
      </c>
      <c r="D307" s="54">
        <v>78.8</v>
      </c>
      <c r="E307" s="54">
        <v>78.8</v>
      </c>
      <c r="F307" s="45">
        <f>D307-E307</f>
        <v>0</v>
      </c>
      <c r="G307" s="54">
        <v>0</v>
      </c>
      <c r="H307" s="270"/>
      <c r="I307" s="270"/>
      <c r="J307" s="270"/>
      <c r="K307" s="54">
        <v>0</v>
      </c>
      <c r="L307" s="54">
        <v>0</v>
      </c>
      <c r="M307" s="270"/>
      <c r="N307" s="270"/>
      <c r="O307" s="270"/>
      <c r="P307" s="270"/>
    </row>
    <row r="308" spans="1:16" s="14" customFormat="1" ht="15.75">
      <c r="A308" s="128" t="s">
        <v>287</v>
      </c>
      <c r="B308" s="44" t="s">
        <v>288</v>
      </c>
      <c r="C308" s="44"/>
      <c r="D308" s="54">
        <f aca="true" t="shared" si="69" ref="D308:G309">D309</f>
        <v>982.8</v>
      </c>
      <c r="E308" s="54">
        <f t="shared" si="69"/>
        <v>982.8</v>
      </c>
      <c r="F308" s="54">
        <f t="shared" si="69"/>
        <v>0</v>
      </c>
      <c r="G308" s="54">
        <f t="shared" si="69"/>
        <v>401.8</v>
      </c>
      <c r="H308" s="270"/>
      <c r="I308" s="270"/>
      <c r="J308" s="270"/>
      <c r="K308" s="54">
        <f>K309</f>
        <v>401.8</v>
      </c>
      <c r="L308" s="54">
        <f>L309</f>
        <v>0</v>
      </c>
      <c r="M308" s="270"/>
      <c r="N308" s="270"/>
      <c r="O308" s="270"/>
      <c r="P308" s="270"/>
    </row>
    <row r="309" spans="1:16" s="14" customFormat="1" ht="31.5">
      <c r="A309" s="163" t="s">
        <v>190</v>
      </c>
      <c r="B309" s="44" t="s">
        <v>288</v>
      </c>
      <c r="C309" s="44" t="s">
        <v>178</v>
      </c>
      <c r="D309" s="54">
        <f t="shared" si="69"/>
        <v>982.8</v>
      </c>
      <c r="E309" s="54">
        <f t="shared" si="69"/>
        <v>982.8</v>
      </c>
      <c r="F309" s="54">
        <f t="shared" si="69"/>
        <v>0</v>
      </c>
      <c r="G309" s="54">
        <f t="shared" si="69"/>
        <v>401.8</v>
      </c>
      <c r="H309" s="270"/>
      <c r="I309" s="270"/>
      <c r="J309" s="270"/>
      <c r="K309" s="54">
        <f>K310</f>
        <v>401.8</v>
      </c>
      <c r="L309" s="54">
        <f>L310</f>
        <v>0</v>
      </c>
      <c r="M309" s="270"/>
      <c r="N309" s="270"/>
      <c r="O309" s="270"/>
      <c r="P309" s="270"/>
    </row>
    <row r="310" spans="1:16" s="14" customFormat="1" ht="15.75">
      <c r="A310" s="153" t="s">
        <v>191</v>
      </c>
      <c r="B310" s="44" t="s">
        <v>288</v>
      </c>
      <c r="C310" s="44" t="s">
        <v>192</v>
      </c>
      <c r="D310" s="54">
        <v>982.8</v>
      </c>
      <c r="E310" s="54">
        <v>982.8</v>
      </c>
      <c r="F310" s="45">
        <f>D310-E310</f>
        <v>0</v>
      </c>
      <c r="G310" s="54">
        <v>401.8</v>
      </c>
      <c r="H310" s="270"/>
      <c r="I310" s="270"/>
      <c r="J310" s="270"/>
      <c r="K310" s="54">
        <v>401.8</v>
      </c>
      <c r="L310" s="45">
        <f>G310-K310</f>
        <v>0</v>
      </c>
      <c r="M310" s="270"/>
      <c r="N310" s="270"/>
      <c r="O310" s="270"/>
      <c r="P310" s="270"/>
    </row>
    <row r="311" spans="1:16" s="14" customFormat="1" ht="31.5">
      <c r="A311" s="139" t="s">
        <v>266</v>
      </c>
      <c r="B311" s="44" t="s">
        <v>571</v>
      </c>
      <c r="C311" s="44"/>
      <c r="D311" s="54">
        <f aca="true" t="shared" si="70" ref="D311:G312">D312</f>
        <v>62</v>
      </c>
      <c r="E311" s="54">
        <f t="shared" si="70"/>
        <v>62</v>
      </c>
      <c r="F311" s="54">
        <f t="shared" si="70"/>
        <v>0</v>
      </c>
      <c r="G311" s="54">
        <f t="shared" si="70"/>
        <v>62</v>
      </c>
      <c r="H311" s="270"/>
      <c r="I311" s="270"/>
      <c r="J311" s="270"/>
      <c r="K311" s="54">
        <f>K312</f>
        <v>62</v>
      </c>
      <c r="L311" s="54">
        <f>L312</f>
        <v>0</v>
      </c>
      <c r="M311" s="270"/>
      <c r="N311" s="270"/>
      <c r="O311" s="270"/>
      <c r="P311" s="270"/>
    </row>
    <row r="312" spans="1:16" s="14" customFormat="1" ht="31.5">
      <c r="A312" s="163" t="s">
        <v>190</v>
      </c>
      <c r="B312" s="44" t="s">
        <v>571</v>
      </c>
      <c r="C312" s="44" t="s">
        <v>178</v>
      </c>
      <c r="D312" s="54">
        <f t="shared" si="70"/>
        <v>62</v>
      </c>
      <c r="E312" s="54">
        <f t="shared" si="70"/>
        <v>62</v>
      </c>
      <c r="F312" s="54">
        <f t="shared" si="70"/>
        <v>0</v>
      </c>
      <c r="G312" s="54">
        <f t="shared" si="70"/>
        <v>62</v>
      </c>
      <c r="H312" s="270"/>
      <c r="I312" s="270"/>
      <c r="J312" s="270"/>
      <c r="K312" s="54">
        <f>K313</f>
        <v>62</v>
      </c>
      <c r="L312" s="54">
        <f>L313</f>
        <v>0</v>
      </c>
      <c r="M312" s="270"/>
      <c r="N312" s="270"/>
      <c r="O312" s="270"/>
      <c r="P312" s="270"/>
    </row>
    <row r="313" spans="1:16" s="14" customFormat="1" ht="15.75">
      <c r="A313" s="153" t="s">
        <v>191</v>
      </c>
      <c r="B313" s="44" t="s">
        <v>571</v>
      </c>
      <c r="C313" s="44" t="s">
        <v>192</v>
      </c>
      <c r="D313" s="54">
        <v>62</v>
      </c>
      <c r="E313" s="54">
        <v>62</v>
      </c>
      <c r="F313" s="45">
        <f>D313-E313</f>
        <v>0</v>
      </c>
      <c r="G313" s="54">
        <v>62</v>
      </c>
      <c r="H313" s="270"/>
      <c r="I313" s="270"/>
      <c r="J313" s="270"/>
      <c r="K313" s="54">
        <v>62</v>
      </c>
      <c r="L313" s="45">
        <f>G313-K313</f>
        <v>0</v>
      </c>
      <c r="M313" s="270"/>
      <c r="N313" s="270"/>
      <c r="O313" s="270"/>
      <c r="P313" s="270"/>
    </row>
    <row r="314" spans="1:16" s="14" customFormat="1" ht="13.5" customHeight="1">
      <c r="A314" s="153" t="s">
        <v>267</v>
      </c>
      <c r="B314" s="44" t="s">
        <v>343</v>
      </c>
      <c r="C314" s="44"/>
      <c r="D314" s="54">
        <f aca="true" t="shared" si="71" ref="D314:G315">D315</f>
        <v>2035.6</v>
      </c>
      <c r="E314" s="54">
        <f t="shared" si="71"/>
        <v>2035.6</v>
      </c>
      <c r="F314" s="54">
        <f t="shared" si="71"/>
        <v>0</v>
      </c>
      <c r="G314" s="54">
        <f t="shared" si="71"/>
        <v>2151.9</v>
      </c>
      <c r="H314" s="270"/>
      <c r="I314" s="270"/>
      <c r="J314" s="270"/>
      <c r="K314" s="54">
        <f>K315</f>
        <v>2151.9</v>
      </c>
      <c r="L314" s="54">
        <f>L315</f>
        <v>0</v>
      </c>
      <c r="M314" s="270"/>
      <c r="N314" s="270"/>
      <c r="O314" s="270"/>
      <c r="P314" s="270"/>
    </row>
    <row r="315" spans="1:16" s="14" customFormat="1" ht="20.25" customHeight="1">
      <c r="A315" s="163" t="s">
        <v>190</v>
      </c>
      <c r="B315" s="44" t="s">
        <v>343</v>
      </c>
      <c r="C315" s="44" t="s">
        <v>178</v>
      </c>
      <c r="D315" s="54">
        <f t="shared" si="71"/>
        <v>2035.6</v>
      </c>
      <c r="E315" s="54">
        <f t="shared" si="71"/>
        <v>2035.6</v>
      </c>
      <c r="F315" s="54">
        <f t="shared" si="71"/>
        <v>0</v>
      </c>
      <c r="G315" s="54">
        <f t="shared" si="71"/>
        <v>2151.9</v>
      </c>
      <c r="H315" s="270"/>
      <c r="I315" s="270"/>
      <c r="J315" s="270"/>
      <c r="K315" s="54">
        <f>K316</f>
        <v>2151.9</v>
      </c>
      <c r="L315" s="54">
        <f>L316</f>
        <v>0</v>
      </c>
      <c r="M315" s="270"/>
      <c r="N315" s="270"/>
      <c r="O315" s="270"/>
      <c r="P315" s="270"/>
    </row>
    <row r="316" spans="1:16" s="14" customFormat="1" ht="15.75">
      <c r="A316" s="153" t="s">
        <v>191</v>
      </c>
      <c r="B316" s="44" t="s">
        <v>343</v>
      </c>
      <c r="C316" s="44" t="s">
        <v>192</v>
      </c>
      <c r="D316" s="54">
        <f>1515.6+520</f>
        <v>2035.6</v>
      </c>
      <c r="E316" s="54">
        <f>1515.6+520</f>
        <v>2035.6</v>
      </c>
      <c r="F316" s="45">
        <f>D316-E316</f>
        <v>0</v>
      </c>
      <c r="G316" s="54">
        <f>1626.9+525</f>
        <v>2151.9</v>
      </c>
      <c r="H316" s="270"/>
      <c r="I316" s="270"/>
      <c r="J316" s="270"/>
      <c r="K316" s="54">
        <f>1626.9+525</f>
        <v>2151.9</v>
      </c>
      <c r="L316" s="45">
        <f>G316-K316</f>
        <v>0</v>
      </c>
      <c r="M316" s="270"/>
      <c r="N316" s="270"/>
      <c r="O316" s="270"/>
      <c r="P316" s="270"/>
    </row>
    <row r="317" spans="1:16" s="14" customFormat="1" ht="31.5">
      <c r="A317" s="153" t="s">
        <v>329</v>
      </c>
      <c r="B317" s="44" t="s">
        <v>387</v>
      </c>
      <c r="C317" s="44"/>
      <c r="D317" s="54">
        <f aca="true" t="shared" si="72" ref="D317:G318">D318</f>
        <v>806.5</v>
      </c>
      <c r="E317" s="54">
        <f t="shared" si="72"/>
        <v>806.5</v>
      </c>
      <c r="F317" s="54">
        <f t="shared" si="72"/>
        <v>0</v>
      </c>
      <c r="G317" s="54">
        <f t="shared" si="72"/>
        <v>350</v>
      </c>
      <c r="H317" s="270"/>
      <c r="I317" s="270"/>
      <c r="J317" s="270"/>
      <c r="K317" s="54">
        <f>K318</f>
        <v>350</v>
      </c>
      <c r="L317" s="54">
        <f>L318</f>
        <v>0</v>
      </c>
      <c r="M317" s="270"/>
      <c r="N317" s="270"/>
      <c r="O317" s="270"/>
      <c r="P317" s="270"/>
    </row>
    <row r="318" spans="1:16" s="14" customFormat="1" ht="31.5">
      <c r="A318" s="163" t="s">
        <v>190</v>
      </c>
      <c r="B318" s="44" t="s">
        <v>387</v>
      </c>
      <c r="C318" s="44" t="s">
        <v>178</v>
      </c>
      <c r="D318" s="54">
        <f t="shared" si="72"/>
        <v>806.5</v>
      </c>
      <c r="E318" s="54">
        <f t="shared" si="72"/>
        <v>806.5</v>
      </c>
      <c r="F318" s="54">
        <f t="shared" si="72"/>
        <v>0</v>
      </c>
      <c r="G318" s="54">
        <f t="shared" si="72"/>
        <v>350</v>
      </c>
      <c r="H318" s="270"/>
      <c r="I318" s="270"/>
      <c r="J318" s="270"/>
      <c r="K318" s="54">
        <f>K319</f>
        <v>350</v>
      </c>
      <c r="L318" s="54">
        <f>L319</f>
        <v>0</v>
      </c>
      <c r="M318" s="270"/>
      <c r="N318" s="270"/>
      <c r="O318" s="270"/>
      <c r="P318" s="270"/>
    </row>
    <row r="319" spans="1:16" s="14" customFormat="1" ht="15.75">
      <c r="A319" s="153" t="s">
        <v>191</v>
      </c>
      <c r="B319" s="44" t="s">
        <v>387</v>
      </c>
      <c r="C319" s="44" t="s">
        <v>192</v>
      </c>
      <c r="D319" s="54">
        <f>350+456.5</f>
        <v>806.5</v>
      </c>
      <c r="E319" s="54">
        <f>350+456.5</f>
        <v>806.5</v>
      </c>
      <c r="F319" s="45">
        <f>D319-E319</f>
        <v>0</v>
      </c>
      <c r="G319" s="54">
        <v>350</v>
      </c>
      <c r="H319" s="270"/>
      <c r="I319" s="270"/>
      <c r="J319" s="270"/>
      <c r="K319" s="54">
        <v>350</v>
      </c>
      <c r="L319" s="45">
        <f>G319-K319</f>
        <v>0</v>
      </c>
      <c r="M319" s="270"/>
      <c r="N319" s="270"/>
      <c r="O319" s="270"/>
      <c r="P319" s="270"/>
    </row>
    <row r="320" spans="1:16" s="14" customFormat="1" ht="15.75">
      <c r="A320" s="153" t="s">
        <v>344</v>
      </c>
      <c r="B320" s="44" t="s">
        <v>345</v>
      </c>
      <c r="C320" s="44"/>
      <c r="D320" s="54">
        <f aca="true" t="shared" si="73" ref="D320:G321">D321</f>
        <v>260</v>
      </c>
      <c r="E320" s="54">
        <f t="shared" si="73"/>
        <v>260</v>
      </c>
      <c r="F320" s="54">
        <f t="shared" si="73"/>
        <v>0</v>
      </c>
      <c r="G320" s="54">
        <f t="shared" si="73"/>
        <v>260</v>
      </c>
      <c r="H320" s="270"/>
      <c r="I320" s="270"/>
      <c r="J320" s="270"/>
      <c r="K320" s="54">
        <f>K321</f>
        <v>260</v>
      </c>
      <c r="L320" s="54">
        <f>L321</f>
        <v>0</v>
      </c>
      <c r="M320" s="270"/>
      <c r="N320" s="270"/>
      <c r="O320" s="270"/>
      <c r="P320" s="270"/>
    </row>
    <row r="321" spans="1:16" s="14" customFormat="1" ht="31.5">
      <c r="A321" s="163" t="s">
        <v>190</v>
      </c>
      <c r="B321" s="44" t="s">
        <v>345</v>
      </c>
      <c r="C321" s="44" t="s">
        <v>178</v>
      </c>
      <c r="D321" s="54">
        <f t="shared" si="73"/>
        <v>260</v>
      </c>
      <c r="E321" s="54">
        <f t="shared" si="73"/>
        <v>260</v>
      </c>
      <c r="F321" s="54">
        <f t="shared" si="73"/>
        <v>0</v>
      </c>
      <c r="G321" s="54">
        <f t="shared" si="73"/>
        <v>260</v>
      </c>
      <c r="H321" s="270"/>
      <c r="I321" s="270"/>
      <c r="J321" s="270"/>
      <c r="K321" s="54">
        <f>K322</f>
        <v>260</v>
      </c>
      <c r="L321" s="54">
        <f>L322</f>
        <v>0</v>
      </c>
      <c r="M321" s="270"/>
      <c r="N321" s="270"/>
      <c r="O321" s="270"/>
      <c r="P321" s="270"/>
    </row>
    <row r="322" spans="1:16" s="14" customFormat="1" ht="13.5" customHeight="1">
      <c r="A322" s="153" t="s">
        <v>191</v>
      </c>
      <c r="B322" s="44" t="s">
        <v>345</v>
      </c>
      <c r="C322" s="44" t="s">
        <v>192</v>
      </c>
      <c r="D322" s="54">
        <v>260</v>
      </c>
      <c r="E322" s="54">
        <v>260</v>
      </c>
      <c r="F322" s="45">
        <f>D322-E322</f>
        <v>0</v>
      </c>
      <c r="G322" s="54">
        <v>260</v>
      </c>
      <c r="H322" s="270"/>
      <c r="I322" s="270"/>
      <c r="J322" s="270"/>
      <c r="K322" s="54">
        <v>260</v>
      </c>
      <c r="L322" s="45">
        <f>G322-K322</f>
        <v>0</v>
      </c>
      <c r="M322" s="270"/>
      <c r="N322" s="270"/>
      <c r="O322" s="270"/>
      <c r="P322" s="270"/>
    </row>
    <row r="323" spans="1:16" s="14" customFormat="1" ht="31.5">
      <c r="A323" s="139" t="s">
        <v>440</v>
      </c>
      <c r="B323" s="44" t="s">
        <v>441</v>
      </c>
      <c r="C323" s="132"/>
      <c r="D323" s="45">
        <f aca="true" t="shared" si="74" ref="D323:G324">D324</f>
        <v>100</v>
      </c>
      <c r="E323" s="45">
        <f t="shared" si="74"/>
        <v>100</v>
      </c>
      <c r="F323" s="45">
        <f t="shared" si="74"/>
        <v>0</v>
      </c>
      <c r="G323" s="45">
        <f t="shared" si="74"/>
        <v>100</v>
      </c>
      <c r="H323" s="270"/>
      <c r="I323" s="270"/>
      <c r="J323" s="270"/>
      <c r="K323" s="45">
        <f>K324</f>
        <v>100</v>
      </c>
      <c r="L323" s="45">
        <f>L324</f>
        <v>0</v>
      </c>
      <c r="M323" s="270"/>
      <c r="N323" s="270"/>
      <c r="O323" s="270"/>
      <c r="P323" s="270"/>
    </row>
    <row r="324" spans="1:16" s="14" customFormat="1" ht="12.75" customHeight="1">
      <c r="A324" s="163" t="s">
        <v>190</v>
      </c>
      <c r="B324" s="44" t="s">
        <v>441</v>
      </c>
      <c r="C324" s="44" t="s">
        <v>178</v>
      </c>
      <c r="D324" s="45">
        <f t="shared" si="74"/>
        <v>100</v>
      </c>
      <c r="E324" s="45">
        <f t="shared" si="74"/>
        <v>100</v>
      </c>
      <c r="F324" s="45">
        <f t="shared" si="74"/>
        <v>0</v>
      </c>
      <c r="G324" s="45">
        <f t="shared" si="74"/>
        <v>100</v>
      </c>
      <c r="H324" s="113"/>
      <c r="I324" s="113"/>
      <c r="J324" s="270"/>
      <c r="K324" s="45">
        <f>K325</f>
        <v>100</v>
      </c>
      <c r="L324" s="45">
        <f>L325</f>
        <v>0</v>
      </c>
      <c r="M324" s="270"/>
      <c r="N324" s="270"/>
      <c r="O324" s="270"/>
      <c r="P324" s="270"/>
    </row>
    <row r="325" spans="1:16" s="14" customFormat="1" ht="12.75" customHeight="1">
      <c r="A325" s="153" t="s">
        <v>191</v>
      </c>
      <c r="B325" s="44" t="s">
        <v>441</v>
      </c>
      <c r="C325" s="44" t="s">
        <v>192</v>
      </c>
      <c r="D325" s="45">
        <v>100</v>
      </c>
      <c r="E325" s="45">
        <v>100</v>
      </c>
      <c r="F325" s="45">
        <f>D325-E325</f>
        <v>0</v>
      </c>
      <c r="G325" s="45">
        <v>100</v>
      </c>
      <c r="H325" s="270"/>
      <c r="I325" s="270"/>
      <c r="J325" s="270"/>
      <c r="K325" s="45">
        <v>100</v>
      </c>
      <c r="L325" s="45">
        <f>G325-K325</f>
        <v>0</v>
      </c>
      <c r="M325" s="270"/>
      <c r="N325" s="270"/>
      <c r="O325" s="270"/>
      <c r="P325" s="270"/>
    </row>
    <row r="326" spans="1:16" s="14" customFormat="1" ht="47.25">
      <c r="A326" s="139" t="s">
        <v>442</v>
      </c>
      <c r="B326" s="44" t="s">
        <v>388</v>
      </c>
      <c r="C326" s="132"/>
      <c r="D326" s="45">
        <f aca="true" t="shared" si="75" ref="D326:G327">D327</f>
        <v>192.1</v>
      </c>
      <c r="E326" s="45">
        <f t="shared" si="75"/>
        <v>192.1</v>
      </c>
      <c r="F326" s="45">
        <f t="shared" si="75"/>
        <v>0</v>
      </c>
      <c r="G326" s="45">
        <f t="shared" si="75"/>
        <v>192.3</v>
      </c>
      <c r="H326" s="270"/>
      <c r="I326" s="113"/>
      <c r="J326" s="270"/>
      <c r="K326" s="45">
        <f>K327</f>
        <v>192.3</v>
      </c>
      <c r="L326" s="45">
        <f>L327</f>
        <v>0</v>
      </c>
      <c r="M326" s="270"/>
      <c r="N326" s="270"/>
      <c r="O326" s="270"/>
      <c r="P326" s="270"/>
    </row>
    <row r="327" spans="1:16" s="14" customFormat="1" ht="31.5">
      <c r="A327" s="163" t="s">
        <v>190</v>
      </c>
      <c r="B327" s="44" t="s">
        <v>388</v>
      </c>
      <c r="C327" s="44" t="s">
        <v>178</v>
      </c>
      <c r="D327" s="45">
        <f t="shared" si="75"/>
        <v>192.1</v>
      </c>
      <c r="E327" s="45">
        <f t="shared" si="75"/>
        <v>192.1</v>
      </c>
      <c r="F327" s="45">
        <f t="shared" si="75"/>
        <v>0</v>
      </c>
      <c r="G327" s="45">
        <f t="shared" si="75"/>
        <v>192.3</v>
      </c>
      <c r="H327" s="113"/>
      <c r="I327" s="270"/>
      <c r="J327" s="270"/>
      <c r="K327" s="45">
        <f>K328</f>
        <v>192.3</v>
      </c>
      <c r="L327" s="45">
        <f>L328</f>
        <v>0</v>
      </c>
      <c r="M327" s="270"/>
      <c r="N327" s="270"/>
      <c r="O327" s="270"/>
      <c r="P327" s="270"/>
    </row>
    <row r="328" spans="1:16" s="14" customFormat="1" ht="16.5" customHeight="1">
      <c r="A328" s="153" t="s">
        <v>191</v>
      </c>
      <c r="B328" s="44" t="s">
        <v>388</v>
      </c>
      <c r="C328" s="44" t="s">
        <v>192</v>
      </c>
      <c r="D328" s="45">
        <v>192.1</v>
      </c>
      <c r="E328" s="45">
        <v>192.1</v>
      </c>
      <c r="F328" s="45">
        <f>D328-E328</f>
        <v>0</v>
      </c>
      <c r="G328" s="45">
        <v>192.3</v>
      </c>
      <c r="H328" s="113"/>
      <c r="I328" s="270"/>
      <c r="J328" s="270"/>
      <c r="K328" s="45">
        <v>192.3</v>
      </c>
      <c r="L328" s="45">
        <f>G328-K328</f>
        <v>0</v>
      </c>
      <c r="M328" s="270"/>
      <c r="N328" s="270"/>
      <c r="O328" s="270"/>
      <c r="P328" s="270"/>
    </row>
    <row r="329" spans="1:16" s="17" customFormat="1" ht="31.5">
      <c r="A329" s="139" t="s">
        <v>443</v>
      </c>
      <c r="B329" s="44" t="s">
        <v>444</v>
      </c>
      <c r="C329" s="132"/>
      <c r="D329" s="45">
        <f aca="true" t="shared" si="76" ref="D329:G330">D330</f>
        <v>59.8</v>
      </c>
      <c r="E329" s="45">
        <f t="shared" si="76"/>
        <v>59.8</v>
      </c>
      <c r="F329" s="45">
        <f t="shared" si="76"/>
        <v>0</v>
      </c>
      <c r="G329" s="45">
        <f t="shared" si="76"/>
        <v>59.8</v>
      </c>
      <c r="H329" s="274"/>
      <c r="I329" s="274"/>
      <c r="J329" s="274"/>
      <c r="K329" s="45">
        <f>K330</f>
        <v>59.8</v>
      </c>
      <c r="L329" s="45">
        <f>L330</f>
        <v>0</v>
      </c>
      <c r="M329" s="274"/>
      <c r="N329" s="274"/>
      <c r="O329" s="274"/>
      <c r="P329" s="274"/>
    </row>
    <row r="330" spans="1:16" s="17" customFormat="1" ht="31.5">
      <c r="A330" s="163" t="s">
        <v>190</v>
      </c>
      <c r="B330" s="44" t="s">
        <v>444</v>
      </c>
      <c r="C330" s="44" t="s">
        <v>178</v>
      </c>
      <c r="D330" s="45">
        <f t="shared" si="76"/>
        <v>59.8</v>
      </c>
      <c r="E330" s="45">
        <f t="shared" si="76"/>
        <v>59.8</v>
      </c>
      <c r="F330" s="45">
        <f t="shared" si="76"/>
        <v>0</v>
      </c>
      <c r="G330" s="45">
        <f t="shared" si="76"/>
        <v>59.8</v>
      </c>
      <c r="H330" s="274"/>
      <c r="I330" s="274"/>
      <c r="J330" s="274"/>
      <c r="K330" s="45">
        <f>K331</f>
        <v>59.8</v>
      </c>
      <c r="L330" s="45">
        <f>L331</f>
        <v>0</v>
      </c>
      <c r="M330" s="274"/>
      <c r="N330" s="274"/>
      <c r="O330" s="274"/>
      <c r="P330" s="274"/>
    </row>
    <row r="331" spans="1:16" s="17" customFormat="1" ht="15.75">
      <c r="A331" s="153" t="s">
        <v>191</v>
      </c>
      <c r="B331" s="44" t="s">
        <v>444</v>
      </c>
      <c r="C331" s="44" t="s">
        <v>192</v>
      </c>
      <c r="D331" s="45">
        <v>59.8</v>
      </c>
      <c r="E331" s="45">
        <v>59.8</v>
      </c>
      <c r="F331" s="45">
        <f>D331-E331</f>
        <v>0</v>
      </c>
      <c r="G331" s="45">
        <v>59.8</v>
      </c>
      <c r="H331" s="274"/>
      <c r="I331" s="274"/>
      <c r="J331" s="274"/>
      <c r="K331" s="45">
        <v>59.8</v>
      </c>
      <c r="L331" s="45">
        <f>G331-K331</f>
        <v>0</v>
      </c>
      <c r="M331" s="274"/>
      <c r="N331" s="274"/>
      <c r="O331" s="274"/>
      <c r="P331" s="274"/>
    </row>
    <row r="332" spans="1:16" s="17" customFormat="1" ht="15.75">
      <c r="A332" s="139" t="s">
        <v>588</v>
      </c>
      <c r="B332" s="44" t="s">
        <v>587</v>
      </c>
      <c r="C332" s="132"/>
      <c r="D332" s="45">
        <f aca="true" t="shared" si="77" ref="D332:G333">D333</f>
        <v>1057.3</v>
      </c>
      <c r="E332" s="45">
        <f t="shared" si="77"/>
        <v>1057.3</v>
      </c>
      <c r="F332" s="45">
        <f t="shared" si="77"/>
        <v>0</v>
      </c>
      <c r="G332" s="45">
        <f t="shared" si="77"/>
        <v>0</v>
      </c>
      <c r="H332" s="274"/>
      <c r="I332" s="274"/>
      <c r="J332" s="274"/>
      <c r="K332" s="45">
        <f>K333</f>
        <v>0</v>
      </c>
      <c r="L332" s="45">
        <f>L333</f>
        <v>0</v>
      </c>
      <c r="M332" s="274"/>
      <c r="N332" s="274"/>
      <c r="O332" s="274"/>
      <c r="P332" s="274"/>
    </row>
    <row r="333" spans="1:16" s="17" customFormat="1" ht="31.5">
      <c r="A333" s="163" t="s">
        <v>190</v>
      </c>
      <c r="B333" s="44" t="s">
        <v>587</v>
      </c>
      <c r="C333" s="44" t="s">
        <v>178</v>
      </c>
      <c r="D333" s="45">
        <f t="shared" si="77"/>
        <v>1057.3</v>
      </c>
      <c r="E333" s="45">
        <f t="shared" si="77"/>
        <v>1057.3</v>
      </c>
      <c r="F333" s="45">
        <f t="shared" si="77"/>
        <v>0</v>
      </c>
      <c r="G333" s="45">
        <f t="shared" si="77"/>
        <v>0</v>
      </c>
      <c r="H333" s="274"/>
      <c r="I333" s="274"/>
      <c r="J333" s="274"/>
      <c r="K333" s="45">
        <f>K334</f>
        <v>0</v>
      </c>
      <c r="L333" s="45">
        <f>L334</f>
        <v>0</v>
      </c>
      <c r="M333" s="274"/>
      <c r="N333" s="274"/>
      <c r="O333" s="274"/>
      <c r="P333" s="274"/>
    </row>
    <row r="334" spans="1:16" s="17" customFormat="1" ht="15.75">
      <c r="A334" s="153" t="s">
        <v>191</v>
      </c>
      <c r="B334" s="44" t="s">
        <v>587</v>
      </c>
      <c r="C334" s="44" t="s">
        <v>192</v>
      </c>
      <c r="D334" s="45">
        <v>1057.3</v>
      </c>
      <c r="E334" s="45">
        <v>1057.3</v>
      </c>
      <c r="F334" s="45">
        <f>D334-E334</f>
        <v>0</v>
      </c>
      <c r="G334" s="45">
        <v>0</v>
      </c>
      <c r="H334" s="274"/>
      <c r="I334" s="274"/>
      <c r="J334" s="274"/>
      <c r="K334" s="45">
        <v>0</v>
      </c>
      <c r="L334" s="45">
        <f>G334-K334</f>
        <v>0</v>
      </c>
      <c r="M334" s="274"/>
      <c r="N334" s="274"/>
      <c r="O334" s="274"/>
      <c r="P334" s="274"/>
    </row>
    <row r="335" spans="1:16" s="17" customFormat="1" ht="15" customHeight="1">
      <c r="A335" s="139" t="s">
        <v>516</v>
      </c>
      <c r="B335" s="44" t="s">
        <v>517</v>
      </c>
      <c r="C335" s="132"/>
      <c r="D335" s="45">
        <f aca="true" t="shared" si="78" ref="D335:G336">D336</f>
        <v>5</v>
      </c>
      <c r="E335" s="45">
        <f t="shared" si="78"/>
        <v>5</v>
      </c>
      <c r="F335" s="45">
        <f t="shared" si="78"/>
        <v>0</v>
      </c>
      <c r="G335" s="45">
        <f t="shared" si="78"/>
        <v>5</v>
      </c>
      <c r="H335" s="274"/>
      <c r="I335" s="274"/>
      <c r="J335" s="274"/>
      <c r="K335" s="45">
        <f>K336</f>
        <v>5</v>
      </c>
      <c r="L335" s="45">
        <f>L336</f>
        <v>0</v>
      </c>
      <c r="M335" s="274"/>
      <c r="N335" s="274"/>
      <c r="O335" s="274"/>
      <c r="P335" s="274"/>
    </row>
    <row r="336" spans="1:16" s="17" customFormat="1" ht="31.5">
      <c r="A336" s="163" t="s">
        <v>190</v>
      </c>
      <c r="B336" s="44" t="s">
        <v>517</v>
      </c>
      <c r="C336" s="44" t="s">
        <v>178</v>
      </c>
      <c r="D336" s="45">
        <f t="shared" si="78"/>
        <v>5</v>
      </c>
      <c r="E336" s="45">
        <f t="shared" si="78"/>
        <v>5</v>
      </c>
      <c r="F336" s="45">
        <f t="shared" si="78"/>
        <v>0</v>
      </c>
      <c r="G336" s="45">
        <f t="shared" si="78"/>
        <v>5</v>
      </c>
      <c r="H336" s="274"/>
      <c r="I336" s="274"/>
      <c r="J336" s="274"/>
      <c r="K336" s="45">
        <f>K337</f>
        <v>5</v>
      </c>
      <c r="L336" s="45">
        <f>L337</f>
        <v>0</v>
      </c>
      <c r="M336" s="274"/>
      <c r="N336" s="274"/>
      <c r="O336" s="274"/>
      <c r="P336" s="274"/>
    </row>
    <row r="337" spans="1:16" s="17" customFormat="1" ht="15.75">
      <c r="A337" s="153" t="s">
        <v>191</v>
      </c>
      <c r="B337" s="44" t="s">
        <v>517</v>
      </c>
      <c r="C337" s="44" t="s">
        <v>192</v>
      </c>
      <c r="D337" s="45">
        <v>5</v>
      </c>
      <c r="E337" s="45">
        <v>5</v>
      </c>
      <c r="F337" s="45">
        <f>D337-E337</f>
        <v>0</v>
      </c>
      <c r="G337" s="45">
        <v>5</v>
      </c>
      <c r="H337" s="274"/>
      <c r="I337" s="274"/>
      <c r="J337" s="274"/>
      <c r="K337" s="45">
        <v>5</v>
      </c>
      <c r="L337" s="45">
        <f>G337-K337</f>
        <v>0</v>
      </c>
      <c r="M337" s="274"/>
      <c r="N337" s="274"/>
      <c r="O337" s="274"/>
      <c r="P337" s="274"/>
    </row>
    <row r="338" spans="1:16" s="17" customFormat="1" ht="15.75">
      <c r="A338" s="139" t="s">
        <v>518</v>
      </c>
      <c r="B338" s="44" t="s">
        <v>519</v>
      </c>
      <c r="C338" s="132"/>
      <c r="D338" s="45">
        <f aca="true" t="shared" si="79" ref="D338:G339">D339</f>
        <v>10</v>
      </c>
      <c r="E338" s="45">
        <f t="shared" si="79"/>
        <v>10</v>
      </c>
      <c r="F338" s="45">
        <f t="shared" si="79"/>
        <v>0</v>
      </c>
      <c r="G338" s="45">
        <f t="shared" si="79"/>
        <v>10</v>
      </c>
      <c r="H338" s="274"/>
      <c r="I338" s="274"/>
      <c r="J338" s="274"/>
      <c r="K338" s="45">
        <f>K339</f>
        <v>10</v>
      </c>
      <c r="L338" s="45">
        <f>L339</f>
        <v>0</v>
      </c>
      <c r="M338" s="274"/>
      <c r="N338" s="274"/>
      <c r="O338" s="274"/>
      <c r="P338" s="274"/>
    </row>
    <row r="339" spans="1:16" s="17" customFormat="1" ht="31.5">
      <c r="A339" s="163" t="s">
        <v>190</v>
      </c>
      <c r="B339" s="44" t="s">
        <v>519</v>
      </c>
      <c r="C339" s="44" t="s">
        <v>178</v>
      </c>
      <c r="D339" s="45">
        <f t="shared" si="79"/>
        <v>10</v>
      </c>
      <c r="E339" s="45">
        <f t="shared" si="79"/>
        <v>10</v>
      </c>
      <c r="F339" s="45">
        <f t="shared" si="79"/>
        <v>0</v>
      </c>
      <c r="G339" s="45">
        <f t="shared" si="79"/>
        <v>10</v>
      </c>
      <c r="H339" s="274"/>
      <c r="I339" s="274"/>
      <c r="J339" s="274"/>
      <c r="K339" s="45">
        <f>K340</f>
        <v>10</v>
      </c>
      <c r="L339" s="45">
        <f>L340</f>
        <v>0</v>
      </c>
      <c r="M339" s="274"/>
      <c r="N339" s="274"/>
      <c r="O339" s="274"/>
      <c r="P339" s="274"/>
    </row>
    <row r="340" spans="1:16" s="17" customFormat="1" ht="15.75">
      <c r="A340" s="153" t="s">
        <v>191</v>
      </c>
      <c r="B340" s="44" t="s">
        <v>519</v>
      </c>
      <c r="C340" s="44" t="s">
        <v>192</v>
      </c>
      <c r="D340" s="45">
        <v>10</v>
      </c>
      <c r="E340" s="45">
        <v>10</v>
      </c>
      <c r="F340" s="45">
        <f>D340-E340</f>
        <v>0</v>
      </c>
      <c r="G340" s="45">
        <v>10</v>
      </c>
      <c r="H340" s="274"/>
      <c r="I340" s="274"/>
      <c r="J340" s="274"/>
      <c r="K340" s="45">
        <v>10</v>
      </c>
      <c r="L340" s="45">
        <f>G340-K340</f>
        <v>0</v>
      </c>
      <c r="M340" s="274"/>
      <c r="N340" s="274"/>
      <c r="O340" s="274"/>
      <c r="P340" s="274"/>
    </row>
    <row r="341" spans="1:16" s="17" customFormat="1" ht="31.5">
      <c r="A341" s="157" t="s">
        <v>562</v>
      </c>
      <c r="B341" s="39" t="s">
        <v>223</v>
      </c>
      <c r="C341" s="39"/>
      <c r="D341" s="53">
        <f>D342+D347</f>
        <v>1170</v>
      </c>
      <c r="E341" s="53">
        <f>E342+E347</f>
        <v>1170</v>
      </c>
      <c r="F341" s="53">
        <f>F342+F347</f>
        <v>0</v>
      </c>
      <c r="G341" s="53">
        <f>G342+G347</f>
        <v>870</v>
      </c>
      <c r="H341" s="274"/>
      <c r="I341" s="274"/>
      <c r="J341" s="274"/>
      <c r="K341" s="53">
        <f>K342+K347</f>
        <v>870</v>
      </c>
      <c r="L341" s="53">
        <f>L342+L347</f>
        <v>0</v>
      </c>
      <c r="M341" s="274"/>
      <c r="N341" s="274"/>
      <c r="O341" s="274"/>
      <c r="P341" s="274"/>
    </row>
    <row r="342" spans="1:16" s="17" customFormat="1" ht="15.75">
      <c r="A342" s="159" t="s">
        <v>96</v>
      </c>
      <c r="B342" s="44" t="s">
        <v>220</v>
      </c>
      <c r="C342" s="44"/>
      <c r="D342" s="54">
        <f>D345+D343</f>
        <v>870</v>
      </c>
      <c r="E342" s="54">
        <f>E345+E343</f>
        <v>870</v>
      </c>
      <c r="F342" s="54">
        <f>F345+F343</f>
        <v>0</v>
      </c>
      <c r="G342" s="54">
        <f>G345+G343</f>
        <v>870</v>
      </c>
      <c r="H342" s="274"/>
      <c r="I342" s="274"/>
      <c r="J342" s="274"/>
      <c r="K342" s="54">
        <f>K345+K343</f>
        <v>870</v>
      </c>
      <c r="L342" s="54">
        <f>L345+L343</f>
        <v>0</v>
      </c>
      <c r="M342" s="274"/>
      <c r="N342" s="274"/>
      <c r="O342" s="274"/>
      <c r="P342" s="274"/>
    </row>
    <row r="343" spans="1:16" s="17" customFormat="1" ht="15.75">
      <c r="A343" s="155" t="s">
        <v>225</v>
      </c>
      <c r="B343" s="44" t="s">
        <v>220</v>
      </c>
      <c r="C343" s="44" t="s">
        <v>188</v>
      </c>
      <c r="D343" s="54">
        <f>D344</f>
        <v>50</v>
      </c>
      <c r="E343" s="54">
        <f>E344</f>
        <v>50</v>
      </c>
      <c r="F343" s="54">
        <f>F344</f>
        <v>0</v>
      </c>
      <c r="G343" s="54">
        <f>G344</f>
        <v>50</v>
      </c>
      <c r="H343" s="274"/>
      <c r="I343" s="274"/>
      <c r="J343" s="274"/>
      <c r="K343" s="54">
        <f>K344</f>
        <v>50</v>
      </c>
      <c r="L343" s="54">
        <f>L344</f>
        <v>0</v>
      </c>
      <c r="M343" s="274"/>
      <c r="N343" s="274"/>
      <c r="O343" s="274"/>
      <c r="P343" s="274"/>
    </row>
    <row r="344" spans="1:16" s="17" customFormat="1" ht="31.5">
      <c r="A344" s="155" t="s">
        <v>189</v>
      </c>
      <c r="B344" s="44" t="s">
        <v>220</v>
      </c>
      <c r="C344" s="44" t="s">
        <v>187</v>
      </c>
      <c r="D344" s="54">
        <v>50</v>
      </c>
      <c r="E344" s="54">
        <v>50</v>
      </c>
      <c r="F344" s="45">
        <f>D344-E344</f>
        <v>0</v>
      </c>
      <c r="G344" s="54">
        <v>50</v>
      </c>
      <c r="H344" s="274"/>
      <c r="I344" s="274"/>
      <c r="J344" s="274"/>
      <c r="K344" s="54">
        <v>50</v>
      </c>
      <c r="L344" s="45">
        <f>G344-K344</f>
        <v>0</v>
      </c>
      <c r="M344" s="274"/>
      <c r="N344" s="274"/>
      <c r="O344" s="274"/>
      <c r="P344" s="274"/>
    </row>
    <row r="345" spans="1:16" s="17" customFormat="1" ht="31.5">
      <c r="A345" s="163" t="s">
        <v>190</v>
      </c>
      <c r="B345" s="44" t="s">
        <v>220</v>
      </c>
      <c r="C345" s="44" t="s">
        <v>178</v>
      </c>
      <c r="D345" s="54">
        <f>D346</f>
        <v>820</v>
      </c>
      <c r="E345" s="54">
        <f>E346</f>
        <v>820</v>
      </c>
      <c r="F345" s="54">
        <f>F346</f>
        <v>0</v>
      </c>
      <c r="G345" s="54">
        <f>G346</f>
        <v>820</v>
      </c>
      <c r="H345" s="274"/>
      <c r="I345" s="274"/>
      <c r="J345" s="274"/>
      <c r="K345" s="54">
        <f>K346</f>
        <v>820</v>
      </c>
      <c r="L345" s="54">
        <f>L346</f>
        <v>0</v>
      </c>
      <c r="M345" s="274"/>
      <c r="N345" s="274"/>
      <c r="O345" s="274"/>
      <c r="P345" s="274"/>
    </row>
    <row r="346" spans="1:16" s="17" customFormat="1" ht="15.75">
      <c r="A346" s="153" t="s">
        <v>191</v>
      </c>
      <c r="B346" s="44" t="s">
        <v>220</v>
      </c>
      <c r="C346" s="44" t="s">
        <v>192</v>
      </c>
      <c r="D346" s="54">
        <v>820</v>
      </c>
      <c r="E346" s="54">
        <v>820</v>
      </c>
      <c r="F346" s="45">
        <f>D346-E346</f>
        <v>0</v>
      </c>
      <c r="G346" s="54">
        <v>820</v>
      </c>
      <c r="H346" s="274"/>
      <c r="I346" s="274"/>
      <c r="J346" s="274"/>
      <c r="K346" s="54">
        <v>820</v>
      </c>
      <c r="L346" s="45">
        <f>G346-K346</f>
        <v>0</v>
      </c>
      <c r="M346" s="274"/>
      <c r="N346" s="274"/>
      <c r="O346" s="274"/>
      <c r="P346" s="274"/>
    </row>
    <row r="347" spans="1:16" s="17" customFormat="1" ht="15.75" customHeight="1">
      <c r="A347" s="156" t="s">
        <v>569</v>
      </c>
      <c r="B347" s="44" t="s">
        <v>568</v>
      </c>
      <c r="C347" s="44"/>
      <c r="D347" s="54">
        <f aca="true" t="shared" si="80" ref="D347:G348">D348</f>
        <v>300</v>
      </c>
      <c r="E347" s="54">
        <f t="shared" si="80"/>
        <v>300</v>
      </c>
      <c r="F347" s="54">
        <f t="shared" si="80"/>
        <v>0</v>
      </c>
      <c r="G347" s="54">
        <f t="shared" si="80"/>
        <v>0</v>
      </c>
      <c r="H347" s="274"/>
      <c r="I347" s="274"/>
      <c r="J347" s="274"/>
      <c r="K347" s="54">
        <f>K348</f>
        <v>0</v>
      </c>
      <c r="L347" s="54">
        <f>L348</f>
        <v>0</v>
      </c>
      <c r="M347" s="274"/>
      <c r="N347" s="274"/>
      <c r="O347" s="274"/>
      <c r="P347" s="274"/>
    </row>
    <row r="348" spans="1:16" s="17" customFormat="1" ht="31.5">
      <c r="A348" s="163" t="s">
        <v>190</v>
      </c>
      <c r="B348" s="44" t="s">
        <v>568</v>
      </c>
      <c r="C348" s="44" t="s">
        <v>178</v>
      </c>
      <c r="D348" s="54">
        <f t="shared" si="80"/>
        <v>300</v>
      </c>
      <c r="E348" s="54">
        <f t="shared" si="80"/>
        <v>300</v>
      </c>
      <c r="F348" s="54">
        <f t="shared" si="80"/>
        <v>0</v>
      </c>
      <c r="G348" s="54">
        <f t="shared" si="80"/>
        <v>0</v>
      </c>
      <c r="H348" s="274"/>
      <c r="I348" s="274"/>
      <c r="J348" s="274"/>
      <c r="K348" s="54">
        <f>K349</f>
        <v>0</v>
      </c>
      <c r="L348" s="54">
        <f>L349</f>
        <v>0</v>
      </c>
      <c r="M348" s="274"/>
      <c r="N348" s="274"/>
      <c r="O348" s="274"/>
      <c r="P348" s="274"/>
    </row>
    <row r="349" spans="1:16" s="17" customFormat="1" ht="15.75">
      <c r="A349" s="153" t="s">
        <v>191</v>
      </c>
      <c r="B349" s="44" t="s">
        <v>568</v>
      </c>
      <c r="C349" s="44" t="s">
        <v>192</v>
      </c>
      <c r="D349" s="54">
        <v>300</v>
      </c>
      <c r="E349" s="54">
        <v>300</v>
      </c>
      <c r="F349" s="45">
        <f>D349-E349</f>
        <v>0</v>
      </c>
      <c r="G349" s="54">
        <v>0</v>
      </c>
      <c r="H349" s="274"/>
      <c r="I349" s="274"/>
      <c r="J349" s="274"/>
      <c r="K349" s="54">
        <v>0</v>
      </c>
      <c r="L349" s="45">
        <f>G349-K349</f>
        <v>0</v>
      </c>
      <c r="M349" s="274"/>
      <c r="N349" s="274"/>
      <c r="O349" s="274"/>
      <c r="P349" s="274"/>
    </row>
    <row r="350" spans="1:16" s="17" customFormat="1" ht="31.5">
      <c r="A350" s="152" t="s">
        <v>406</v>
      </c>
      <c r="B350" s="39" t="s">
        <v>290</v>
      </c>
      <c r="C350" s="206"/>
      <c r="D350" s="40">
        <f>D351+D354+D357+D360+D363+D366+D369</f>
        <v>49068.2</v>
      </c>
      <c r="E350" s="40">
        <f>E351+E354+E357+E360+E363+E366+E369</f>
        <v>49068.2</v>
      </c>
      <c r="F350" s="40">
        <f>F351+F354+F357+F360+F363+F366+F369</f>
        <v>0</v>
      </c>
      <c r="G350" s="40">
        <f>G351+G354+G357+G360+G363+G366+G369</f>
        <v>50721.5</v>
      </c>
      <c r="H350" s="279">
        <f>G350-G353-G371</f>
        <v>1683.0999999999985</v>
      </c>
      <c r="I350" s="274"/>
      <c r="J350" s="274"/>
      <c r="K350" s="40">
        <f>K351+K354+K357+K360+K363+K366+K369</f>
        <v>50721.5</v>
      </c>
      <c r="L350" s="40">
        <f>L351+L354+L357+L360+L363+L366+L369</f>
        <v>0</v>
      </c>
      <c r="M350" s="274"/>
      <c r="N350" s="274"/>
      <c r="O350" s="274"/>
      <c r="P350" s="274"/>
    </row>
    <row r="351" spans="1:16" s="17" customFormat="1" ht="15.75">
      <c r="A351" s="178" t="s">
        <v>103</v>
      </c>
      <c r="B351" s="44" t="s">
        <v>291</v>
      </c>
      <c r="C351" s="44"/>
      <c r="D351" s="45">
        <f aca="true" t="shared" si="81" ref="D351:G352">D352</f>
        <v>47245.1</v>
      </c>
      <c r="E351" s="45">
        <f t="shared" si="81"/>
        <v>47245.1</v>
      </c>
      <c r="F351" s="45">
        <f t="shared" si="81"/>
        <v>0</v>
      </c>
      <c r="G351" s="45">
        <f t="shared" si="81"/>
        <v>48898.4</v>
      </c>
      <c r="H351" s="274"/>
      <c r="I351" s="274"/>
      <c r="J351" s="274"/>
      <c r="K351" s="45">
        <f>K352</f>
        <v>48898.4</v>
      </c>
      <c r="L351" s="45">
        <f>L352</f>
        <v>0</v>
      </c>
      <c r="M351" s="274"/>
      <c r="N351" s="274"/>
      <c r="O351" s="274"/>
      <c r="P351" s="274"/>
    </row>
    <row r="352" spans="1:16" s="17" customFormat="1" ht="31.5">
      <c r="A352" s="163" t="s">
        <v>190</v>
      </c>
      <c r="B352" s="44" t="s">
        <v>291</v>
      </c>
      <c r="C352" s="44" t="s">
        <v>178</v>
      </c>
      <c r="D352" s="45">
        <f t="shared" si="81"/>
        <v>47245.1</v>
      </c>
      <c r="E352" s="45">
        <f t="shared" si="81"/>
        <v>47245.1</v>
      </c>
      <c r="F352" s="45">
        <f t="shared" si="81"/>
        <v>0</v>
      </c>
      <c r="G352" s="45">
        <f t="shared" si="81"/>
        <v>48898.4</v>
      </c>
      <c r="H352" s="274"/>
      <c r="I352" s="274"/>
      <c r="J352" s="274"/>
      <c r="K352" s="45">
        <f>K353</f>
        <v>48898.4</v>
      </c>
      <c r="L352" s="45">
        <f>L353</f>
        <v>0</v>
      </c>
      <c r="M352" s="274"/>
      <c r="N352" s="274"/>
      <c r="O352" s="274"/>
      <c r="P352" s="274"/>
    </row>
    <row r="353" spans="1:16" s="17" customFormat="1" ht="15.75">
      <c r="A353" s="153" t="s">
        <v>191</v>
      </c>
      <c r="B353" s="44" t="s">
        <v>291</v>
      </c>
      <c r="C353" s="44" t="s">
        <v>192</v>
      </c>
      <c r="D353" s="45">
        <v>47245.1</v>
      </c>
      <c r="E353" s="45">
        <v>47245.1</v>
      </c>
      <c r="F353" s="45">
        <f>D353-E353</f>
        <v>0</v>
      </c>
      <c r="G353" s="45">
        <v>48898.4</v>
      </c>
      <c r="H353" s="274"/>
      <c r="I353" s="274"/>
      <c r="J353" s="274"/>
      <c r="K353" s="45">
        <v>48898.4</v>
      </c>
      <c r="L353" s="45">
        <f>G353-K353</f>
        <v>0</v>
      </c>
      <c r="M353" s="274"/>
      <c r="N353" s="274"/>
      <c r="O353" s="274"/>
      <c r="P353" s="274"/>
    </row>
    <row r="354" spans="1:16" s="17" customFormat="1" ht="15.75">
      <c r="A354" s="139" t="s">
        <v>215</v>
      </c>
      <c r="B354" s="44" t="s">
        <v>292</v>
      </c>
      <c r="C354" s="44"/>
      <c r="D354" s="45">
        <f aca="true" t="shared" si="82" ref="D354:G355">D355</f>
        <v>218</v>
      </c>
      <c r="E354" s="45">
        <f t="shared" si="82"/>
        <v>218</v>
      </c>
      <c r="F354" s="45">
        <f t="shared" si="82"/>
        <v>0</v>
      </c>
      <c r="G354" s="45">
        <f t="shared" si="82"/>
        <v>218</v>
      </c>
      <c r="H354" s="274"/>
      <c r="I354" s="274"/>
      <c r="J354" s="274"/>
      <c r="K354" s="45">
        <f>K355</f>
        <v>218</v>
      </c>
      <c r="L354" s="45">
        <f>L355</f>
        <v>0</v>
      </c>
      <c r="M354" s="274"/>
      <c r="N354" s="274"/>
      <c r="O354" s="274"/>
      <c r="P354" s="274"/>
    </row>
    <row r="355" spans="1:16" s="17" customFormat="1" ht="31.5">
      <c r="A355" s="163" t="s">
        <v>190</v>
      </c>
      <c r="B355" s="44" t="s">
        <v>292</v>
      </c>
      <c r="C355" s="44" t="s">
        <v>178</v>
      </c>
      <c r="D355" s="45">
        <f t="shared" si="82"/>
        <v>218</v>
      </c>
      <c r="E355" s="45">
        <f t="shared" si="82"/>
        <v>218</v>
      </c>
      <c r="F355" s="45">
        <f t="shared" si="82"/>
        <v>0</v>
      </c>
      <c r="G355" s="45">
        <f t="shared" si="82"/>
        <v>218</v>
      </c>
      <c r="H355" s="274"/>
      <c r="I355" s="274"/>
      <c r="J355" s="274"/>
      <c r="K355" s="45">
        <f>K356</f>
        <v>218</v>
      </c>
      <c r="L355" s="45">
        <f>L356</f>
        <v>0</v>
      </c>
      <c r="M355" s="274"/>
      <c r="N355" s="274"/>
      <c r="O355" s="274"/>
      <c r="P355" s="274"/>
    </row>
    <row r="356" spans="1:16" s="17" customFormat="1" ht="15.75">
      <c r="A356" s="153" t="s">
        <v>191</v>
      </c>
      <c r="B356" s="44" t="s">
        <v>292</v>
      </c>
      <c r="C356" s="44" t="s">
        <v>192</v>
      </c>
      <c r="D356" s="45">
        <v>218</v>
      </c>
      <c r="E356" s="45">
        <v>218</v>
      </c>
      <c r="F356" s="45">
        <f>D356-E356</f>
        <v>0</v>
      </c>
      <c r="G356" s="45">
        <v>218</v>
      </c>
      <c r="H356" s="274"/>
      <c r="I356" s="274"/>
      <c r="J356" s="274"/>
      <c r="K356" s="45">
        <v>218</v>
      </c>
      <c r="L356" s="45">
        <f>G356-K356</f>
        <v>0</v>
      </c>
      <c r="M356" s="274"/>
      <c r="N356" s="274"/>
      <c r="O356" s="274"/>
      <c r="P356" s="274"/>
    </row>
    <row r="357" spans="1:16" s="17" customFormat="1" ht="15.75">
      <c r="A357" s="174" t="s">
        <v>104</v>
      </c>
      <c r="B357" s="44" t="s">
        <v>293</v>
      </c>
      <c r="C357" s="44"/>
      <c r="D357" s="45">
        <f aca="true" t="shared" si="83" ref="D357:G358">D358</f>
        <v>530</v>
      </c>
      <c r="E357" s="45">
        <f t="shared" si="83"/>
        <v>530</v>
      </c>
      <c r="F357" s="45">
        <f t="shared" si="83"/>
        <v>0</v>
      </c>
      <c r="G357" s="45">
        <f t="shared" si="83"/>
        <v>530</v>
      </c>
      <c r="H357" s="274"/>
      <c r="I357" s="274"/>
      <c r="J357" s="274"/>
      <c r="K357" s="45">
        <f>K358</f>
        <v>530</v>
      </c>
      <c r="L357" s="45">
        <f>L358</f>
        <v>0</v>
      </c>
      <c r="M357" s="274"/>
      <c r="N357" s="274"/>
      <c r="O357" s="274"/>
      <c r="P357" s="274"/>
    </row>
    <row r="358" spans="1:16" s="17" customFormat="1" ht="31.5">
      <c r="A358" s="163" t="s">
        <v>190</v>
      </c>
      <c r="B358" s="44" t="s">
        <v>293</v>
      </c>
      <c r="C358" s="44" t="s">
        <v>178</v>
      </c>
      <c r="D358" s="45">
        <f t="shared" si="83"/>
        <v>530</v>
      </c>
      <c r="E358" s="45">
        <f t="shared" si="83"/>
        <v>530</v>
      </c>
      <c r="F358" s="45">
        <f t="shared" si="83"/>
        <v>0</v>
      </c>
      <c r="G358" s="45">
        <f t="shared" si="83"/>
        <v>530</v>
      </c>
      <c r="H358" s="274"/>
      <c r="I358" s="274"/>
      <c r="J358" s="274"/>
      <c r="K358" s="45">
        <f>K359</f>
        <v>530</v>
      </c>
      <c r="L358" s="45">
        <f>L359</f>
        <v>0</v>
      </c>
      <c r="M358" s="274"/>
      <c r="N358" s="274"/>
      <c r="O358" s="274"/>
      <c r="P358" s="274"/>
    </row>
    <row r="359" spans="1:16" s="17" customFormat="1" ht="15.75">
      <c r="A359" s="153" t="s">
        <v>191</v>
      </c>
      <c r="B359" s="44" t="s">
        <v>293</v>
      </c>
      <c r="C359" s="44" t="s">
        <v>192</v>
      </c>
      <c r="D359" s="45">
        <v>530</v>
      </c>
      <c r="E359" s="45">
        <v>530</v>
      </c>
      <c r="F359" s="45">
        <f>D359-E359</f>
        <v>0</v>
      </c>
      <c r="G359" s="45">
        <v>530</v>
      </c>
      <c r="H359" s="274"/>
      <c r="I359" s="274"/>
      <c r="J359" s="274"/>
      <c r="K359" s="45">
        <v>530</v>
      </c>
      <c r="L359" s="45">
        <f>G359-K359</f>
        <v>0</v>
      </c>
      <c r="M359" s="274"/>
      <c r="N359" s="274"/>
      <c r="O359" s="274"/>
      <c r="P359" s="274"/>
    </row>
    <row r="360" spans="1:16" s="33" customFormat="1" ht="15.75">
      <c r="A360" s="139" t="s">
        <v>265</v>
      </c>
      <c r="B360" s="44" t="s">
        <v>340</v>
      </c>
      <c r="C360" s="44"/>
      <c r="D360" s="45">
        <f aca="true" t="shared" si="84" ref="D360:G361">D361</f>
        <v>148</v>
      </c>
      <c r="E360" s="45">
        <f t="shared" si="84"/>
        <v>148</v>
      </c>
      <c r="F360" s="45">
        <f t="shared" si="84"/>
        <v>0</v>
      </c>
      <c r="G360" s="45">
        <f t="shared" si="84"/>
        <v>148</v>
      </c>
      <c r="H360" s="275"/>
      <c r="I360" s="275"/>
      <c r="J360" s="275"/>
      <c r="K360" s="45">
        <f>K361</f>
        <v>148</v>
      </c>
      <c r="L360" s="45">
        <f>L361</f>
        <v>0</v>
      </c>
      <c r="M360" s="275"/>
      <c r="N360" s="275"/>
      <c r="O360" s="275"/>
      <c r="P360" s="275"/>
    </row>
    <row r="361" spans="1:16" s="33" customFormat="1" ht="31.5">
      <c r="A361" s="163" t="s">
        <v>190</v>
      </c>
      <c r="B361" s="44" t="s">
        <v>340</v>
      </c>
      <c r="C361" s="44" t="s">
        <v>178</v>
      </c>
      <c r="D361" s="45">
        <f t="shared" si="84"/>
        <v>148</v>
      </c>
      <c r="E361" s="45">
        <f t="shared" si="84"/>
        <v>148</v>
      </c>
      <c r="F361" s="45">
        <f t="shared" si="84"/>
        <v>0</v>
      </c>
      <c r="G361" s="45">
        <f t="shared" si="84"/>
        <v>148</v>
      </c>
      <c r="H361" s="275"/>
      <c r="I361" s="275"/>
      <c r="J361" s="275"/>
      <c r="K361" s="45">
        <f>K362</f>
        <v>148</v>
      </c>
      <c r="L361" s="45">
        <f>L362</f>
        <v>0</v>
      </c>
      <c r="M361" s="275"/>
      <c r="N361" s="275"/>
      <c r="O361" s="275"/>
      <c r="P361" s="275"/>
    </row>
    <row r="362" spans="1:16" s="33" customFormat="1" ht="15.75">
      <c r="A362" s="153" t="s">
        <v>191</v>
      </c>
      <c r="B362" s="44" t="s">
        <v>340</v>
      </c>
      <c r="C362" s="44" t="s">
        <v>192</v>
      </c>
      <c r="D362" s="45">
        <v>148</v>
      </c>
      <c r="E362" s="45">
        <v>148</v>
      </c>
      <c r="F362" s="45">
        <f>D362-E362</f>
        <v>0</v>
      </c>
      <c r="G362" s="45">
        <v>148</v>
      </c>
      <c r="H362" s="275"/>
      <c r="I362" s="275"/>
      <c r="J362" s="275"/>
      <c r="K362" s="45">
        <v>148</v>
      </c>
      <c r="L362" s="45">
        <f>G362-K362</f>
        <v>0</v>
      </c>
      <c r="M362" s="275"/>
      <c r="N362" s="275"/>
      <c r="O362" s="275"/>
      <c r="P362" s="275"/>
    </row>
    <row r="363" spans="1:16" s="33" customFormat="1" ht="15.75">
      <c r="A363" s="139" t="s">
        <v>267</v>
      </c>
      <c r="B363" s="44" t="s">
        <v>294</v>
      </c>
      <c r="C363" s="44"/>
      <c r="D363" s="45">
        <f aca="true" t="shared" si="85" ref="D363:G364">D364</f>
        <v>554</v>
      </c>
      <c r="E363" s="45">
        <f t="shared" si="85"/>
        <v>554</v>
      </c>
      <c r="F363" s="45">
        <f t="shared" si="85"/>
        <v>0</v>
      </c>
      <c r="G363" s="45">
        <f t="shared" si="85"/>
        <v>554</v>
      </c>
      <c r="H363" s="275"/>
      <c r="I363" s="275"/>
      <c r="J363" s="275"/>
      <c r="K363" s="45">
        <f>K364</f>
        <v>554</v>
      </c>
      <c r="L363" s="45">
        <f>L364</f>
        <v>0</v>
      </c>
      <c r="M363" s="275"/>
      <c r="N363" s="275"/>
      <c r="O363" s="275"/>
      <c r="P363" s="275"/>
    </row>
    <row r="364" spans="1:16" s="33" customFormat="1" ht="31.5">
      <c r="A364" s="163" t="s">
        <v>190</v>
      </c>
      <c r="B364" s="44" t="s">
        <v>294</v>
      </c>
      <c r="C364" s="44" t="s">
        <v>178</v>
      </c>
      <c r="D364" s="45">
        <f t="shared" si="85"/>
        <v>554</v>
      </c>
      <c r="E364" s="45">
        <f t="shared" si="85"/>
        <v>554</v>
      </c>
      <c r="F364" s="45">
        <f t="shared" si="85"/>
        <v>0</v>
      </c>
      <c r="G364" s="45">
        <f t="shared" si="85"/>
        <v>554</v>
      </c>
      <c r="H364" s="275"/>
      <c r="I364" s="275"/>
      <c r="J364" s="275"/>
      <c r="K364" s="45">
        <f>K365</f>
        <v>554</v>
      </c>
      <c r="L364" s="45">
        <f>L365</f>
        <v>0</v>
      </c>
      <c r="M364" s="275"/>
      <c r="N364" s="275"/>
      <c r="O364" s="275"/>
      <c r="P364" s="275"/>
    </row>
    <row r="365" spans="1:16" s="33" customFormat="1" ht="15.75">
      <c r="A365" s="153" t="s">
        <v>191</v>
      </c>
      <c r="B365" s="44" t="s">
        <v>294</v>
      </c>
      <c r="C365" s="44" t="s">
        <v>192</v>
      </c>
      <c r="D365" s="45">
        <v>554</v>
      </c>
      <c r="E365" s="45">
        <v>554</v>
      </c>
      <c r="F365" s="45">
        <f>D365-E365</f>
        <v>0</v>
      </c>
      <c r="G365" s="45">
        <v>554</v>
      </c>
      <c r="H365" s="275"/>
      <c r="I365" s="275"/>
      <c r="J365" s="275"/>
      <c r="K365" s="45">
        <v>554</v>
      </c>
      <c r="L365" s="45">
        <f>G365-K365</f>
        <v>0</v>
      </c>
      <c r="M365" s="275"/>
      <c r="N365" s="275"/>
      <c r="O365" s="275"/>
      <c r="P365" s="275"/>
    </row>
    <row r="366" spans="1:16" s="33" customFormat="1" ht="31.5">
      <c r="A366" s="139" t="s">
        <v>268</v>
      </c>
      <c r="B366" s="44" t="s">
        <v>295</v>
      </c>
      <c r="C366" s="44"/>
      <c r="D366" s="45">
        <f aca="true" t="shared" si="86" ref="D366:G367">D367</f>
        <v>233.1</v>
      </c>
      <c r="E366" s="45">
        <f t="shared" si="86"/>
        <v>233.1</v>
      </c>
      <c r="F366" s="45">
        <f t="shared" si="86"/>
        <v>0</v>
      </c>
      <c r="G366" s="45">
        <f t="shared" si="86"/>
        <v>233.1</v>
      </c>
      <c r="H366" s="275"/>
      <c r="I366" s="275"/>
      <c r="J366" s="275"/>
      <c r="K366" s="45">
        <f>K367</f>
        <v>233.1</v>
      </c>
      <c r="L366" s="45">
        <f>L367</f>
        <v>0</v>
      </c>
      <c r="M366" s="275"/>
      <c r="N366" s="275"/>
      <c r="O366" s="275"/>
      <c r="P366" s="275"/>
    </row>
    <row r="367" spans="1:16" s="17" customFormat="1" ht="31.5">
      <c r="A367" s="163" t="s">
        <v>190</v>
      </c>
      <c r="B367" s="44" t="s">
        <v>295</v>
      </c>
      <c r="C367" s="44" t="s">
        <v>178</v>
      </c>
      <c r="D367" s="45">
        <f t="shared" si="86"/>
        <v>233.1</v>
      </c>
      <c r="E367" s="45">
        <f t="shared" si="86"/>
        <v>233.1</v>
      </c>
      <c r="F367" s="45">
        <f t="shared" si="86"/>
        <v>0</v>
      </c>
      <c r="G367" s="45">
        <f t="shared" si="86"/>
        <v>233.1</v>
      </c>
      <c r="H367" s="274"/>
      <c r="I367" s="274"/>
      <c r="J367" s="274"/>
      <c r="K367" s="45">
        <f>K368</f>
        <v>233.1</v>
      </c>
      <c r="L367" s="45">
        <f>L368</f>
        <v>0</v>
      </c>
      <c r="M367" s="274"/>
      <c r="N367" s="274"/>
      <c r="O367" s="274"/>
      <c r="P367" s="274"/>
    </row>
    <row r="368" spans="1:16" s="17" customFormat="1" ht="15.75">
      <c r="A368" s="153" t="s">
        <v>191</v>
      </c>
      <c r="B368" s="44" t="s">
        <v>295</v>
      </c>
      <c r="C368" s="44" t="s">
        <v>192</v>
      </c>
      <c r="D368" s="45">
        <v>233.1</v>
      </c>
      <c r="E368" s="45">
        <v>233.1</v>
      </c>
      <c r="F368" s="45">
        <f>D368-E368</f>
        <v>0</v>
      </c>
      <c r="G368" s="45">
        <v>233.1</v>
      </c>
      <c r="H368" s="274"/>
      <c r="I368" s="274"/>
      <c r="J368" s="274"/>
      <c r="K368" s="45">
        <v>233.1</v>
      </c>
      <c r="L368" s="45">
        <f>G368-K368</f>
        <v>0</v>
      </c>
      <c r="M368" s="274"/>
      <c r="N368" s="274"/>
      <c r="O368" s="274"/>
      <c r="P368" s="274"/>
    </row>
    <row r="369" spans="1:16" s="27" customFormat="1" ht="63">
      <c r="A369" s="169" t="s">
        <v>248</v>
      </c>
      <c r="B369" s="44" t="s">
        <v>296</v>
      </c>
      <c r="C369" s="44"/>
      <c r="D369" s="54">
        <f aca="true" t="shared" si="87" ref="D369:G370">D370</f>
        <v>140</v>
      </c>
      <c r="E369" s="54">
        <f t="shared" si="87"/>
        <v>140</v>
      </c>
      <c r="F369" s="54">
        <f t="shared" si="87"/>
        <v>0</v>
      </c>
      <c r="G369" s="54">
        <f t="shared" si="87"/>
        <v>140</v>
      </c>
      <c r="H369" s="9"/>
      <c r="I369" s="9"/>
      <c r="J369" s="9"/>
      <c r="K369" s="54">
        <f>K370</f>
        <v>140</v>
      </c>
      <c r="L369" s="54">
        <f>L370</f>
        <v>0</v>
      </c>
      <c r="M369" s="9"/>
      <c r="N369" s="9"/>
      <c r="O369" s="9"/>
      <c r="P369" s="9"/>
    </row>
    <row r="370" spans="1:16" s="27" customFormat="1" ht="31.5">
      <c r="A370" s="163" t="s">
        <v>190</v>
      </c>
      <c r="B370" s="44" t="s">
        <v>296</v>
      </c>
      <c r="C370" s="44" t="s">
        <v>178</v>
      </c>
      <c r="D370" s="54">
        <f t="shared" si="87"/>
        <v>140</v>
      </c>
      <c r="E370" s="54">
        <f t="shared" si="87"/>
        <v>140</v>
      </c>
      <c r="F370" s="54">
        <f t="shared" si="87"/>
        <v>0</v>
      </c>
      <c r="G370" s="54">
        <f t="shared" si="87"/>
        <v>140</v>
      </c>
      <c r="H370" s="9"/>
      <c r="I370" s="9"/>
      <c r="J370" s="9"/>
      <c r="K370" s="54">
        <f>K371</f>
        <v>140</v>
      </c>
      <c r="L370" s="54">
        <f>L371</f>
        <v>0</v>
      </c>
      <c r="M370" s="9"/>
      <c r="N370" s="9"/>
      <c r="O370" s="9"/>
      <c r="P370" s="9"/>
    </row>
    <row r="371" spans="1:16" s="27" customFormat="1" ht="15.75">
      <c r="A371" s="153" t="s">
        <v>191</v>
      </c>
      <c r="B371" s="44" t="s">
        <v>296</v>
      </c>
      <c r="C371" s="44" t="s">
        <v>192</v>
      </c>
      <c r="D371" s="54">
        <f>150-10</f>
        <v>140</v>
      </c>
      <c r="E371" s="54">
        <f>150-10</f>
        <v>140</v>
      </c>
      <c r="F371" s="45">
        <f>D371-E371</f>
        <v>0</v>
      </c>
      <c r="G371" s="54">
        <f>150-10</f>
        <v>140</v>
      </c>
      <c r="H371" s="9"/>
      <c r="I371" s="9"/>
      <c r="J371" s="9"/>
      <c r="K371" s="54">
        <f>150-10</f>
        <v>140</v>
      </c>
      <c r="L371" s="45">
        <f>G371-K371</f>
        <v>0</v>
      </c>
      <c r="M371" s="9"/>
      <c r="N371" s="9"/>
      <c r="O371" s="9"/>
      <c r="P371" s="9"/>
    </row>
    <row r="372" spans="1:16" s="27" customFormat="1" ht="15.75">
      <c r="A372" s="252" t="s">
        <v>501</v>
      </c>
      <c r="B372" s="238" t="s">
        <v>341</v>
      </c>
      <c r="C372" s="253"/>
      <c r="D372" s="200">
        <f>D373+D380+D383+D386</f>
        <v>1137</v>
      </c>
      <c r="E372" s="200">
        <f>E373+E380+E383+E386</f>
        <v>1137</v>
      </c>
      <c r="F372" s="200">
        <f>F373+F380+F383+F386</f>
        <v>0</v>
      </c>
      <c r="G372" s="200">
        <f>G373+G380+G383+G386</f>
        <v>1137</v>
      </c>
      <c r="H372" s="9"/>
      <c r="I372" s="9"/>
      <c r="J372" s="9"/>
      <c r="K372" s="200">
        <f>K373+K380+K383+K386</f>
        <v>1137</v>
      </c>
      <c r="L372" s="200">
        <f>L373+L380+L383+L386</f>
        <v>0</v>
      </c>
      <c r="M372" s="9"/>
      <c r="N372" s="9"/>
      <c r="O372" s="9"/>
      <c r="P372" s="9"/>
    </row>
    <row r="373" spans="1:16" s="27" customFormat="1" ht="18" customHeight="1">
      <c r="A373" s="178" t="s">
        <v>97</v>
      </c>
      <c r="B373" s="44" t="s">
        <v>342</v>
      </c>
      <c r="C373" s="44"/>
      <c r="D373" s="45">
        <f>D375+D377+D379</f>
        <v>407</v>
      </c>
      <c r="E373" s="45">
        <f>E375+E377+E379</f>
        <v>407</v>
      </c>
      <c r="F373" s="45">
        <f>F375+F377+F379</f>
        <v>0</v>
      </c>
      <c r="G373" s="45">
        <f>G375+G377+G379</f>
        <v>407</v>
      </c>
      <c r="H373" s="9"/>
      <c r="I373" s="9"/>
      <c r="J373" s="9"/>
      <c r="K373" s="45">
        <f>K375+K377+K379</f>
        <v>407</v>
      </c>
      <c r="L373" s="45">
        <f>L375+L377+L379</f>
        <v>0</v>
      </c>
      <c r="M373" s="9"/>
      <c r="N373" s="9"/>
      <c r="O373" s="9"/>
      <c r="P373" s="9"/>
    </row>
    <row r="374" spans="1:16" s="27" customFormat="1" ht="47.25">
      <c r="A374" s="155" t="s">
        <v>115</v>
      </c>
      <c r="B374" s="44" t="s">
        <v>342</v>
      </c>
      <c r="C374" s="44" t="s">
        <v>198</v>
      </c>
      <c r="D374" s="45">
        <f>D375</f>
        <v>80</v>
      </c>
      <c r="E374" s="45">
        <f>E375</f>
        <v>80</v>
      </c>
      <c r="F374" s="45">
        <f>F375</f>
        <v>0</v>
      </c>
      <c r="G374" s="45">
        <f>G375</f>
        <v>80</v>
      </c>
      <c r="H374" s="9"/>
      <c r="I374" s="9"/>
      <c r="J374" s="9"/>
      <c r="K374" s="45">
        <f>K375</f>
        <v>80</v>
      </c>
      <c r="L374" s="45">
        <f>L375</f>
        <v>0</v>
      </c>
      <c r="M374" s="9"/>
      <c r="N374" s="9"/>
      <c r="O374" s="9"/>
      <c r="P374" s="9"/>
    </row>
    <row r="375" spans="1:16" s="27" customFormat="1" ht="26.25" customHeight="1">
      <c r="A375" s="163" t="s">
        <v>193</v>
      </c>
      <c r="B375" s="44" t="s">
        <v>342</v>
      </c>
      <c r="C375" s="44" t="s">
        <v>194</v>
      </c>
      <c r="D375" s="45">
        <v>80</v>
      </c>
      <c r="E375" s="45">
        <v>80</v>
      </c>
      <c r="F375" s="45">
        <f>D375-E375</f>
        <v>0</v>
      </c>
      <c r="G375" s="45">
        <v>80</v>
      </c>
      <c r="H375" s="9"/>
      <c r="I375" s="9"/>
      <c r="J375" s="9"/>
      <c r="K375" s="45">
        <v>80</v>
      </c>
      <c r="L375" s="45">
        <f>G375-K375</f>
        <v>0</v>
      </c>
      <c r="M375" s="9"/>
      <c r="N375" s="9"/>
      <c r="O375" s="9"/>
      <c r="P375" s="9"/>
    </row>
    <row r="376" spans="1:16" s="27" customFormat="1" ht="24" customHeight="1">
      <c r="A376" s="155" t="s">
        <v>225</v>
      </c>
      <c r="B376" s="44" t="s">
        <v>342</v>
      </c>
      <c r="C376" s="44" t="s">
        <v>188</v>
      </c>
      <c r="D376" s="45">
        <f>D377</f>
        <v>43</v>
      </c>
      <c r="E376" s="45">
        <f>E377</f>
        <v>43</v>
      </c>
      <c r="F376" s="45">
        <f>F377</f>
        <v>0</v>
      </c>
      <c r="G376" s="45">
        <f>G377</f>
        <v>43</v>
      </c>
      <c r="H376" s="9"/>
      <c r="I376" s="9"/>
      <c r="J376" s="9"/>
      <c r="K376" s="45">
        <f>K377</f>
        <v>43</v>
      </c>
      <c r="L376" s="45">
        <f>L377</f>
        <v>0</v>
      </c>
      <c r="M376" s="9"/>
      <c r="N376" s="9"/>
      <c r="O376" s="9"/>
      <c r="P376" s="9"/>
    </row>
    <row r="377" spans="1:16" s="27" customFormat="1" ht="31.5">
      <c r="A377" s="155" t="s">
        <v>189</v>
      </c>
      <c r="B377" s="44" t="s">
        <v>342</v>
      </c>
      <c r="C377" s="44" t="s">
        <v>187</v>
      </c>
      <c r="D377" s="45">
        <v>43</v>
      </c>
      <c r="E377" s="45">
        <v>43</v>
      </c>
      <c r="F377" s="45">
        <f>D377-E377</f>
        <v>0</v>
      </c>
      <c r="G377" s="45">
        <v>43</v>
      </c>
      <c r="H377" s="280">
        <f>D377+2919.1</f>
        <v>2962.1</v>
      </c>
      <c r="I377" s="280">
        <f>G377+2919.1</f>
        <v>2962.1</v>
      </c>
      <c r="J377" s="9"/>
      <c r="K377" s="45">
        <v>43</v>
      </c>
      <c r="L377" s="45">
        <f>G377-K377</f>
        <v>0</v>
      </c>
      <c r="M377" s="9"/>
      <c r="N377" s="9"/>
      <c r="O377" s="9"/>
      <c r="P377" s="9"/>
    </row>
    <row r="378" spans="1:16" s="27" customFormat="1" ht="31.5">
      <c r="A378" s="163" t="s">
        <v>190</v>
      </c>
      <c r="B378" s="44" t="s">
        <v>342</v>
      </c>
      <c r="C378" s="44" t="s">
        <v>178</v>
      </c>
      <c r="D378" s="45">
        <f>D379</f>
        <v>284</v>
      </c>
      <c r="E378" s="45">
        <f>E379</f>
        <v>284</v>
      </c>
      <c r="F378" s="45">
        <f>F379</f>
        <v>0</v>
      </c>
      <c r="G378" s="45">
        <f>G379</f>
        <v>284</v>
      </c>
      <c r="H378" s="9"/>
      <c r="I378" s="9"/>
      <c r="J378" s="9"/>
      <c r="K378" s="45">
        <f>K379</f>
        <v>284</v>
      </c>
      <c r="L378" s="45">
        <f>L379</f>
        <v>0</v>
      </c>
      <c r="M378" s="9"/>
      <c r="N378" s="9"/>
      <c r="O378" s="9"/>
      <c r="P378" s="9"/>
    </row>
    <row r="379" spans="1:16" s="27" customFormat="1" ht="15.75">
      <c r="A379" s="153" t="s">
        <v>191</v>
      </c>
      <c r="B379" s="44" t="s">
        <v>342</v>
      </c>
      <c r="C379" s="44" t="s">
        <v>192</v>
      </c>
      <c r="D379" s="45">
        <v>284</v>
      </c>
      <c r="E379" s="45">
        <v>284</v>
      </c>
      <c r="F379" s="45">
        <f>D379-E379</f>
        <v>0</v>
      </c>
      <c r="G379" s="45">
        <v>284</v>
      </c>
      <c r="H379" s="9"/>
      <c r="I379" s="9"/>
      <c r="J379" s="9"/>
      <c r="K379" s="45">
        <v>284</v>
      </c>
      <c r="L379" s="45">
        <f>G379-K379</f>
        <v>0</v>
      </c>
      <c r="M379" s="9"/>
      <c r="N379" s="9"/>
      <c r="O379" s="9"/>
      <c r="P379" s="9"/>
    </row>
    <row r="380" spans="1:16" s="27" customFormat="1" ht="15.75">
      <c r="A380" s="178" t="s">
        <v>511</v>
      </c>
      <c r="B380" s="44" t="s">
        <v>512</v>
      </c>
      <c r="C380" s="44"/>
      <c r="D380" s="45">
        <f aca="true" t="shared" si="88" ref="D380:G381">D381</f>
        <v>30</v>
      </c>
      <c r="E380" s="45">
        <f t="shared" si="88"/>
        <v>30</v>
      </c>
      <c r="F380" s="45">
        <f t="shared" si="88"/>
        <v>0</v>
      </c>
      <c r="G380" s="45">
        <f t="shared" si="88"/>
        <v>30</v>
      </c>
      <c r="H380" s="9"/>
      <c r="I380" s="9"/>
      <c r="J380" s="9"/>
      <c r="K380" s="45">
        <f>K381</f>
        <v>30</v>
      </c>
      <c r="L380" s="45">
        <f>L381</f>
        <v>0</v>
      </c>
      <c r="M380" s="9"/>
      <c r="N380" s="9"/>
      <c r="O380" s="9"/>
      <c r="P380" s="9"/>
    </row>
    <row r="381" spans="1:16" s="27" customFormat="1" ht="31.5">
      <c r="A381" s="163" t="s">
        <v>190</v>
      </c>
      <c r="B381" s="44" t="s">
        <v>512</v>
      </c>
      <c r="C381" s="44" t="s">
        <v>178</v>
      </c>
      <c r="D381" s="45">
        <f t="shared" si="88"/>
        <v>30</v>
      </c>
      <c r="E381" s="45">
        <f t="shared" si="88"/>
        <v>30</v>
      </c>
      <c r="F381" s="45">
        <f t="shared" si="88"/>
        <v>0</v>
      </c>
      <c r="G381" s="45">
        <f t="shared" si="88"/>
        <v>30</v>
      </c>
      <c r="H381" s="9"/>
      <c r="I381" s="9"/>
      <c r="J381" s="9"/>
      <c r="K381" s="45">
        <f>K382</f>
        <v>30</v>
      </c>
      <c r="L381" s="45">
        <f>L382</f>
        <v>0</v>
      </c>
      <c r="M381" s="9"/>
      <c r="N381" s="9"/>
      <c r="O381" s="9"/>
      <c r="P381" s="9"/>
    </row>
    <row r="382" spans="1:16" s="27" customFormat="1" ht="15.75">
      <c r="A382" s="153" t="s">
        <v>191</v>
      </c>
      <c r="B382" s="44" t="s">
        <v>512</v>
      </c>
      <c r="C382" s="44" t="s">
        <v>192</v>
      </c>
      <c r="D382" s="45">
        <v>30</v>
      </c>
      <c r="E382" s="45">
        <v>30</v>
      </c>
      <c r="F382" s="45">
        <f>D382-E382</f>
        <v>0</v>
      </c>
      <c r="G382" s="45">
        <v>30</v>
      </c>
      <c r="H382" s="9"/>
      <c r="I382" s="9"/>
      <c r="J382" s="9"/>
      <c r="K382" s="45">
        <v>30</v>
      </c>
      <c r="L382" s="45">
        <f>G382-K382</f>
        <v>0</v>
      </c>
      <c r="M382" s="9"/>
      <c r="N382" s="9"/>
      <c r="O382" s="9"/>
      <c r="P382" s="9"/>
    </row>
    <row r="383" spans="1:16" s="27" customFormat="1" ht="31.5">
      <c r="A383" s="153" t="s">
        <v>513</v>
      </c>
      <c r="B383" s="43" t="s">
        <v>514</v>
      </c>
      <c r="C383" s="44"/>
      <c r="D383" s="45">
        <f aca="true" t="shared" si="89" ref="D383:G384">D384</f>
        <v>110</v>
      </c>
      <c r="E383" s="45">
        <f t="shared" si="89"/>
        <v>110</v>
      </c>
      <c r="F383" s="45">
        <f t="shared" si="89"/>
        <v>0</v>
      </c>
      <c r="G383" s="45">
        <f t="shared" si="89"/>
        <v>110</v>
      </c>
      <c r="H383" s="9"/>
      <c r="I383" s="9"/>
      <c r="J383" s="9"/>
      <c r="K383" s="45">
        <f>K384</f>
        <v>110</v>
      </c>
      <c r="L383" s="45">
        <f>L384</f>
        <v>0</v>
      </c>
      <c r="M383" s="9"/>
      <c r="N383" s="9"/>
      <c r="O383" s="9"/>
      <c r="P383" s="9"/>
    </row>
    <row r="384" spans="1:16" s="27" customFormat="1" ht="31.5">
      <c r="A384" s="163" t="s">
        <v>190</v>
      </c>
      <c r="B384" s="43" t="s">
        <v>514</v>
      </c>
      <c r="C384" s="44" t="s">
        <v>178</v>
      </c>
      <c r="D384" s="45">
        <f t="shared" si="89"/>
        <v>110</v>
      </c>
      <c r="E384" s="45">
        <f t="shared" si="89"/>
        <v>110</v>
      </c>
      <c r="F384" s="45">
        <f t="shared" si="89"/>
        <v>0</v>
      </c>
      <c r="G384" s="45">
        <f t="shared" si="89"/>
        <v>110</v>
      </c>
      <c r="H384" s="9"/>
      <c r="I384" s="9"/>
      <c r="J384" s="9"/>
      <c r="K384" s="45">
        <f>K385</f>
        <v>110</v>
      </c>
      <c r="L384" s="45">
        <f>L385</f>
        <v>0</v>
      </c>
      <c r="M384" s="9"/>
      <c r="N384" s="9"/>
      <c r="O384" s="9"/>
      <c r="P384" s="9"/>
    </row>
    <row r="385" spans="1:16" s="27" customFormat="1" ht="15.75">
      <c r="A385" s="153" t="s">
        <v>191</v>
      </c>
      <c r="B385" s="43" t="s">
        <v>514</v>
      </c>
      <c r="C385" s="44" t="s">
        <v>192</v>
      </c>
      <c r="D385" s="45">
        <v>110</v>
      </c>
      <c r="E385" s="45">
        <v>110</v>
      </c>
      <c r="F385" s="45">
        <f>D385-E385</f>
        <v>0</v>
      </c>
      <c r="G385" s="45">
        <v>110</v>
      </c>
      <c r="H385" s="9"/>
      <c r="I385" s="9"/>
      <c r="J385" s="9"/>
      <c r="K385" s="45">
        <v>110</v>
      </c>
      <c r="L385" s="45">
        <f>G385-K385</f>
        <v>0</v>
      </c>
      <c r="M385" s="9"/>
      <c r="N385" s="9"/>
      <c r="O385" s="9"/>
      <c r="P385" s="9"/>
    </row>
    <row r="386" spans="1:16" s="27" customFormat="1" ht="15.75">
      <c r="A386" s="169" t="s">
        <v>389</v>
      </c>
      <c r="B386" s="44" t="s">
        <v>390</v>
      </c>
      <c r="C386" s="44"/>
      <c r="D386" s="45">
        <f aca="true" t="shared" si="90" ref="D386:G387">D387</f>
        <v>590</v>
      </c>
      <c r="E386" s="45">
        <f t="shared" si="90"/>
        <v>590</v>
      </c>
      <c r="F386" s="45">
        <f t="shared" si="90"/>
        <v>0</v>
      </c>
      <c r="G386" s="45">
        <f t="shared" si="90"/>
        <v>590</v>
      </c>
      <c r="H386" s="9"/>
      <c r="I386" s="9"/>
      <c r="J386" s="9"/>
      <c r="K386" s="45">
        <f>K387</f>
        <v>590</v>
      </c>
      <c r="L386" s="45">
        <f>L387</f>
        <v>0</v>
      </c>
      <c r="M386" s="9"/>
      <c r="N386" s="9"/>
      <c r="O386" s="9"/>
      <c r="P386" s="9"/>
    </row>
    <row r="387" spans="1:16" s="27" customFormat="1" ht="31.5">
      <c r="A387" s="163" t="s">
        <v>190</v>
      </c>
      <c r="B387" s="44" t="s">
        <v>390</v>
      </c>
      <c r="C387" s="44" t="s">
        <v>178</v>
      </c>
      <c r="D387" s="45">
        <f t="shared" si="90"/>
        <v>590</v>
      </c>
      <c r="E387" s="45">
        <f t="shared" si="90"/>
        <v>590</v>
      </c>
      <c r="F387" s="45">
        <f t="shared" si="90"/>
        <v>0</v>
      </c>
      <c r="G387" s="45">
        <f t="shared" si="90"/>
        <v>590</v>
      </c>
      <c r="H387" s="9"/>
      <c r="I387" s="9"/>
      <c r="J387" s="9"/>
      <c r="K387" s="45">
        <f>K388</f>
        <v>590</v>
      </c>
      <c r="L387" s="45">
        <f>L388</f>
        <v>0</v>
      </c>
      <c r="M387" s="9"/>
      <c r="N387" s="9"/>
      <c r="O387" s="9"/>
      <c r="P387" s="9"/>
    </row>
    <row r="388" spans="1:16" s="27" customFormat="1" ht="15.75">
      <c r="A388" s="153" t="s">
        <v>191</v>
      </c>
      <c r="B388" s="44" t="s">
        <v>390</v>
      </c>
      <c r="C388" s="44" t="s">
        <v>192</v>
      </c>
      <c r="D388" s="45">
        <v>590</v>
      </c>
      <c r="E388" s="45">
        <v>590</v>
      </c>
      <c r="F388" s="45">
        <f>D388-E388</f>
        <v>0</v>
      </c>
      <c r="G388" s="45">
        <v>590</v>
      </c>
      <c r="H388" s="9"/>
      <c r="I388" s="9"/>
      <c r="J388" s="9"/>
      <c r="K388" s="45">
        <v>590</v>
      </c>
      <c r="L388" s="45">
        <f>G388-K388</f>
        <v>0</v>
      </c>
      <c r="M388" s="9"/>
      <c r="N388" s="9"/>
      <c r="O388" s="9"/>
      <c r="P388" s="9"/>
    </row>
    <row r="389" spans="1:16" s="27" customFormat="1" ht="46.5" customHeight="1">
      <c r="A389" s="254" t="s">
        <v>539</v>
      </c>
      <c r="B389" s="238" t="s">
        <v>15</v>
      </c>
      <c r="C389" s="238"/>
      <c r="D389" s="200">
        <f>D390+D393</f>
        <v>38402.2</v>
      </c>
      <c r="E389" s="200">
        <f>E390+E393</f>
        <v>38402.2</v>
      </c>
      <c r="F389" s="200">
        <f>F390+F393</f>
        <v>0</v>
      </c>
      <c r="G389" s="200">
        <f>G390+G393</f>
        <v>37902.2</v>
      </c>
      <c r="H389" s="11"/>
      <c r="I389" s="9"/>
      <c r="J389" s="9"/>
      <c r="K389" s="200">
        <f>K390+K393</f>
        <v>37902.2</v>
      </c>
      <c r="L389" s="200">
        <f>L390+L393</f>
        <v>0</v>
      </c>
      <c r="M389" s="9"/>
      <c r="N389" s="9"/>
      <c r="O389" s="9"/>
      <c r="P389" s="9"/>
    </row>
    <row r="390" spans="1:16" s="27" customFormat="1" ht="63">
      <c r="A390" s="189" t="s">
        <v>230</v>
      </c>
      <c r="B390" s="44" t="s">
        <v>16</v>
      </c>
      <c r="C390" s="44"/>
      <c r="D390" s="45">
        <f aca="true" t="shared" si="91" ref="D390:G391">D391</f>
        <v>37902.2</v>
      </c>
      <c r="E390" s="45">
        <f t="shared" si="91"/>
        <v>37902.2</v>
      </c>
      <c r="F390" s="45">
        <f t="shared" si="91"/>
        <v>0</v>
      </c>
      <c r="G390" s="45">
        <f t="shared" si="91"/>
        <v>37902.2</v>
      </c>
      <c r="H390" s="11"/>
      <c r="I390" s="9"/>
      <c r="J390" s="9"/>
      <c r="K390" s="45">
        <f>K391</f>
        <v>37902.2</v>
      </c>
      <c r="L390" s="45">
        <f>L391</f>
        <v>0</v>
      </c>
      <c r="M390" s="9"/>
      <c r="N390" s="9"/>
      <c r="O390" s="9"/>
      <c r="P390" s="9"/>
    </row>
    <row r="391" spans="1:16" s="27" customFormat="1" ht="15.75">
      <c r="A391" s="155" t="s">
        <v>225</v>
      </c>
      <c r="B391" s="44" t="s">
        <v>16</v>
      </c>
      <c r="C391" s="44" t="s">
        <v>188</v>
      </c>
      <c r="D391" s="45">
        <f t="shared" si="91"/>
        <v>37902.2</v>
      </c>
      <c r="E391" s="45">
        <f t="shared" si="91"/>
        <v>37902.2</v>
      </c>
      <c r="F391" s="45">
        <f t="shared" si="91"/>
        <v>0</v>
      </c>
      <c r="G391" s="45">
        <f t="shared" si="91"/>
        <v>37902.2</v>
      </c>
      <c r="H391" s="9"/>
      <c r="I391" s="9"/>
      <c r="J391" s="9"/>
      <c r="K391" s="45">
        <f>K392</f>
        <v>37902.2</v>
      </c>
      <c r="L391" s="45">
        <f>L392</f>
        <v>0</v>
      </c>
      <c r="M391" s="9"/>
      <c r="N391" s="9"/>
      <c r="O391" s="9"/>
      <c r="P391" s="9"/>
    </row>
    <row r="392" spans="1:16" s="27" customFormat="1" ht="31.5">
      <c r="A392" s="155" t="s">
        <v>189</v>
      </c>
      <c r="B392" s="44" t="s">
        <v>16</v>
      </c>
      <c r="C392" s="44" t="s">
        <v>187</v>
      </c>
      <c r="D392" s="45">
        <v>37902.2</v>
      </c>
      <c r="E392" s="45">
        <v>37902.2</v>
      </c>
      <c r="F392" s="45">
        <f>D392-E392</f>
        <v>0</v>
      </c>
      <c r="G392" s="45">
        <v>37902.2</v>
      </c>
      <c r="H392" s="9"/>
      <c r="I392" s="9"/>
      <c r="J392" s="9"/>
      <c r="K392" s="45">
        <v>37902.2</v>
      </c>
      <c r="L392" s="45">
        <f>G392-K392</f>
        <v>0</v>
      </c>
      <c r="M392" s="9"/>
      <c r="N392" s="9"/>
      <c r="O392" s="9"/>
      <c r="P392" s="9"/>
    </row>
    <row r="393" spans="1:16" s="27" customFormat="1" ht="47.25">
      <c r="A393" s="156" t="s">
        <v>540</v>
      </c>
      <c r="B393" s="44" t="s">
        <v>541</v>
      </c>
      <c r="C393" s="44"/>
      <c r="D393" s="45">
        <f aca="true" t="shared" si="92" ref="D393:G394">D394</f>
        <v>500</v>
      </c>
      <c r="E393" s="45">
        <f t="shared" si="92"/>
        <v>500</v>
      </c>
      <c r="F393" s="45">
        <f t="shared" si="92"/>
        <v>0</v>
      </c>
      <c r="G393" s="45">
        <f t="shared" si="92"/>
        <v>0</v>
      </c>
      <c r="H393" s="9"/>
      <c r="I393" s="9"/>
      <c r="J393" s="9"/>
      <c r="K393" s="45">
        <f>K394</f>
        <v>0</v>
      </c>
      <c r="L393" s="45">
        <f>L394</f>
        <v>0</v>
      </c>
      <c r="M393" s="9"/>
      <c r="N393" s="9"/>
      <c r="O393" s="9"/>
      <c r="P393" s="9"/>
    </row>
    <row r="394" spans="1:16" s="27" customFormat="1" ht="15.75">
      <c r="A394" s="155" t="s">
        <v>225</v>
      </c>
      <c r="B394" s="44" t="s">
        <v>541</v>
      </c>
      <c r="C394" s="44" t="s">
        <v>188</v>
      </c>
      <c r="D394" s="45">
        <f t="shared" si="92"/>
        <v>500</v>
      </c>
      <c r="E394" s="45">
        <f t="shared" si="92"/>
        <v>500</v>
      </c>
      <c r="F394" s="45">
        <f t="shared" si="92"/>
        <v>0</v>
      </c>
      <c r="G394" s="45">
        <f t="shared" si="92"/>
        <v>0</v>
      </c>
      <c r="H394" s="9"/>
      <c r="I394" s="9"/>
      <c r="J394" s="9"/>
      <c r="K394" s="45">
        <f>K395</f>
        <v>0</v>
      </c>
      <c r="L394" s="45">
        <f>L395</f>
        <v>0</v>
      </c>
      <c r="M394" s="9"/>
      <c r="N394" s="9"/>
      <c r="O394" s="9"/>
      <c r="P394" s="9"/>
    </row>
    <row r="395" spans="1:16" s="27" customFormat="1" ht="31.5">
      <c r="A395" s="155" t="s">
        <v>189</v>
      </c>
      <c r="B395" s="44" t="s">
        <v>541</v>
      </c>
      <c r="C395" s="44" t="s">
        <v>187</v>
      </c>
      <c r="D395" s="45">
        <v>500</v>
      </c>
      <c r="E395" s="45">
        <v>500</v>
      </c>
      <c r="F395" s="45">
        <f>D395-E395</f>
        <v>0</v>
      </c>
      <c r="G395" s="45">
        <v>0</v>
      </c>
      <c r="H395" s="9"/>
      <c r="I395" s="9"/>
      <c r="J395" s="9"/>
      <c r="K395" s="45">
        <v>0</v>
      </c>
      <c r="L395" s="45">
        <f>G395-K395</f>
        <v>0</v>
      </c>
      <c r="M395" s="9"/>
      <c r="N395" s="9"/>
      <c r="O395" s="9"/>
      <c r="P395" s="9"/>
    </row>
    <row r="396" spans="1:16" s="27" customFormat="1" ht="15.75">
      <c r="A396" s="254" t="s">
        <v>563</v>
      </c>
      <c r="B396" s="238" t="s">
        <v>17</v>
      </c>
      <c r="C396" s="238"/>
      <c r="D396" s="200">
        <f>D400+D397+D405</f>
        <v>28745.600000000002</v>
      </c>
      <c r="E396" s="200">
        <f>E400+E397+E405</f>
        <v>28745.600000000002</v>
      </c>
      <c r="F396" s="200">
        <f>F400+F397+F405</f>
        <v>0</v>
      </c>
      <c r="G396" s="200">
        <f>G400+G397+G405</f>
        <v>29178.5</v>
      </c>
      <c r="H396" s="280">
        <f>G396-G399-3375-11843.2</f>
        <v>6079.5</v>
      </c>
      <c r="I396" s="9"/>
      <c r="J396" s="9"/>
      <c r="K396" s="200">
        <f>K400+K397+K405</f>
        <v>29178.5</v>
      </c>
      <c r="L396" s="200">
        <f>L400+L397+L405</f>
        <v>0</v>
      </c>
      <c r="M396" s="9"/>
      <c r="N396" s="9"/>
      <c r="O396" s="9"/>
      <c r="P396" s="9"/>
    </row>
    <row r="397" spans="1:16" s="27" customFormat="1" ht="15.75">
      <c r="A397" s="156" t="s">
        <v>105</v>
      </c>
      <c r="B397" s="44" t="s">
        <v>552</v>
      </c>
      <c r="C397" s="44"/>
      <c r="D397" s="45">
        <f aca="true" t="shared" si="93" ref="D397:G398">D398</f>
        <v>7577.7</v>
      </c>
      <c r="E397" s="45">
        <f t="shared" si="93"/>
        <v>7577.7</v>
      </c>
      <c r="F397" s="45">
        <f t="shared" si="93"/>
        <v>0</v>
      </c>
      <c r="G397" s="45">
        <f t="shared" si="93"/>
        <v>7880.8</v>
      </c>
      <c r="H397" s="9"/>
      <c r="I397" s="9"/>
      <c r="J397" s="9"/>
      <c r="K397" s="45">
        <f>K398</f>
        <v>7880.8</v>
      </c>
      <c r="L397" s="45">
        <f>L398</f>
        <v>0</v>
      </c>
      <c r="M397" s="9"/>
      <c r="N397" s="9"/>
      <c r="O397" s="9"/>
      <c r="P397" s="9"/>
    </row>
    <row r="398" spans="1:16" s="27" customFormat="1" ht="31.5">
      <c r="A398" s="155" t="s">
        <v>262</v>
      </c>
      <c r="B398" s="44" t="s">
        <v>552</v>
      </c>
      <c r="C398" s="44" t="s">
        <v>178</v>
      </c>
      <c r="D398" s="45">
        <f t="shared" si="93"/>
        <v>7577.7</v>
      </c>
      <c r="E398" s="45">
        <f t="shared" si="93"/>
        <v>7577.7</v>
      </c>
      <c r="F398" s="45">
        <f t="shared" si="93"/>
        <v>0</v>
      </c>
      <c r="G398" s="45">
        <f t="shared" si="93"/>
        <v>7880.8</v>
      </c>
      <c r="H398" s="9"/>
      <c r="I398" s="9"/>
      <c r="J398" s="9"/>
      <c r="K398" s="45">
        <f>K399</f>
        <v>7880.8</v>
      </c>
      <c r="L398" s="45">
        <f>L399</f>
        <v>0</v>
      </c>
      <c r="M398" s="9"/>
      <c r="N398" s="9"/>
      <c r="O398" s="9"/>
      <c r="P398" s="9"/>
    </row>
    <row r="399" spans="1:16" s="27" customFormat="1" ht="15.75">
      <c r="A399" s="155" t="s">
        <v>197</v>
      </c>
      <c r="B399" s="44" t="s">
        <v>552</v>
      </c>
      <c r="C399" s="44" t="s">
        <v>196</v>
      </c>
      <c r="D399" s="45">
        <v>7577.7</v>
      </c>
      <c r="E399" s="45">
        <v>7577.7</v>
      </c>
      <c r="F399" s="45">
        <f>D399-E399</f>
        <v>0</v>
      </c>
      <c r="G399" s="45">
        <v>7880.8</v>
      </c>
      <c r="H399" s="9"/>
      <c r="I399" s="9"/>
      <c r="J399" s="9"/>
      <c r="K399" s="45">
        <v>7880.8</v>
      </c>
      <c r="L399" s="45">
        <f>G399-K399</f>
        <v>0</v>
      </c>
      <c r="M399" s="9"/>
      <c r="N399" s="9"/>
      <c r="O399" s="9"/>
      <c r="P399" s="9"/>
    </row>
    <row r="400" spans="1:16" s="27" customFormat="1" ht="15.75">
      <c r="A400" s="156" t="s">
        <v>7</v>
      </c>
      <c r="B400" s="44" t="s">
        <v>355</v>
      </c>
      <c r="C400" s="44"/>
      <c r="D400" s="45">
        <f>D401+D403</f>
        <v>4461.5</v>
      </c>
      <c r="E400" s="45">
        <f>E401+E403</f>
        <v>4461.5</v>
      </c>
      <c r="F400" s="45">
        <f>F401+F403</f>
        <v>0</v>
      </c>
      <c r="G400" s="45">
        <f>G401+G403</f>
        <v>4461.5</v>
      </c>
      <c r="H400" s="9"/>
      <c r="I400" s="9"/>
      <c r="J400" s="9"/>
      <c r="K400" s="45">
        <f>K401+K403</f>
        <v>4461.5</v>
      </c>
      <c r="L400" s="45">
        <f>L401+L403</f>
        <v>0</v>
      </c>
      <c r="M400" s="9"/>
      <c r="N400" s="9"/>
      <c r="O400" s="9"/>
      <c r="P400" s="9"/>
    </row>
    <row r="401" spans="1:16" s="27" customFormat="1" ht="15.75">
      <c r="A401" s="155" t="s">
        <v>225</v>
      </c>
      <c r="B401" s="44" t="s">
        <v>355</v>
      </c>
      <c r="C401" s="44" t="s">
        <v>188</v>
      </c>
      <c r="D401" s="45">
        <f>D402</f>
        <v>1138.7</v>
      </c>
      <c r="E401" s="45">
        <f>E402</f>
        <v>1138.7</v>
      </c>
      <c r="F401" s="45">
        <f>F402</f>
        <v>0</v>
      </c>
      <c r="G401" s="45">
        <f>G402</f>
        <v>1138.7</v>
      </c>
      <c r="H401" s="9"/>
      <c r="I401" s="9"/>
      <c r="J401" s="9"/>
      <c r="K401" s="45">
        <f>K402</f>
        <v>1138.7</v>
      </c>
      <c r="L401" s="45">
        <f>L402</f>
        <v>0</v>
      </c>
      <c r="M401" s="9"/>
      <c r="N401" s="9"/>
      <c r="O401" s="9"/>
      <c r="P401" s="9"/>
    </row>
    <row r="402" spans="1:16" s="27" customFormat="1" ht="31.5">
      <c r="A402" s="155" t="s">
        <v>189</v>
      </c>
      <c r="B402" s="44" t="s">
        <v>355</v>
      </c>
      <c r="C402" s="44" t="s">
        <v>187</v>
      </c>
      <c r="D402" s="45">
        <v>1138.7</v>
      </c>
      <c r="E402" s="45">
        <v>1138.7</v>
      </c>
      <c r="F402" s="45">
        <f>D402-E402</f>
        <v>0</v>
      </c>
      <c r="G402" s="45">
        <v>1138.7</v>
      </c>
      <c r="H402" s="9"/>
      <c r="I402" s="9"/>
      <c r="J402" s="9"/>
      <c r="K402" s="45">
        <v>1138.7</v>
      </c>
      <c r="L402" s="45">
        <f>G402-K402</f>
        <v>0</v>
      </c>
      <c r="M402" s="9"/>
      <c r="N402" s="9"/>
      <c r="O402" s="9"/>
      <c r="P402" s="9"/>
    </row>
    <row r="403" spans="1:16" s="27" customFormat="1" ht="31.5">
      <c r="A403" s="155" t="s">
        <v>262</v>
      </c>
      <c r="B403" s="44" t="s">
        <v>355</v>
      </c>
      <c r="C403" s="44" t="s">
        <v>178</v>
      </c>
      <c r="D403" s="45">
        <f>D404</f>
        <v>3322.8</v>
      </c>
      <c r="E403" s="45">
        <f>E404</f>
        <v>3322.8</v>
      </c>
      <c r="F403" s="45">
        <f>F404</f>
        <v>0</v>
      </c>
      <c r="G403" s="45">
        <f>G404</f>
        <v>3322.8</v>
      </c>
      <c r="H403" s="9"/>
      <c r="I403" s="9"/>
      <c r="J403" s="9"/>
      <c r="K403" s="45">
        <f>K404</f>
        <v>3322.8</v>
      </c>
      <c r="L403" s="45">
        <f>L404</f>
        <v>0</v>
      </c>
      <c r="M403" s="9"/>
      <c r="N403" s="9"/>
      <c r="O403" s="9"/>
      <c r="P403" s="9"/>
    </row>
    <row r="404" spans="1:16" s="27" customFormat="1" ht="15.75">
      <c r="A404" s="155" t="s">
        <v>197</v>
      </c>
      <c r="B404" s="44" t="s">
        <v>355</v>
      </c>
      <c r="C404" s="44" t="s">
        <v>196</v>
      </c>
      <c r="D404" s="45">
        <v>3322.8</v>
      </c>
      <c r="E404" s="45">
        <v>3322.8</v>
      </c>
      <c r="F404" s="45">
        <f>D404-E404</f>
        <v>0</v>
      </c>
      <c r="G404" s="45">
        <v>3322.8</v>
      </c>
      <c r="H404" s="9"/>
      <c r="I404" s="9"/>
      <c r="J404" s="9"/>
      <c r="K404" s="45">
        <v>3322.8</v>
      </c>
      <c r="L404" s="45">
        <f>G404-K404</f>
        <v>0</v>
      </c>
      <c r="M404" s="9"/>
      <c r="N404" s="9"/>
      <c r="O404" s="9"/>
      <c r="P404" s="9"/>
    </row>
    <row r="405" spans="1:16" s="27" customFormat="1" ht="15.75">
      <c r="A405" s="156" t="s">
        <v>553</v>
      </c>
      <c r="B405" s="44" t="s">
        <v>554</v>
      </c>
      <c r="C405" s="44"/>
      <c r="D405" s="45">
        <f aca="true" t="shared" si="94" ref="D405:G406">D406</f>
        <v>16706.4</v>
      </c>
      <c r="E405" s="45">
        <f t="shared" si="94"/>
        <v>16706.4</v>
      </c>
      <c r="F405" s="45">
        <f t="shared" si="94"/>
        <v>0</v>
      </c>
      <c r="G405" s="45">
        <f t="shared" si="94"/>
        <v>16836.2</v>
      </c>
      <c r="H405" s="9"/>
      <c r="I405" s="9"/>
      <c r="J405" s="9"/>
      <c r="K405" s="45">
        <f>K406</f>
        <v>16836.2</v>
      </c>
      <c r="L405" s="45">
        <f>L406</f>
        <v>0</v>
      </c>
      <c r="M405" s="9"/>
      <c r="N405" s="9"/>
      <c r="O405" s="9"/>
      <c r="P405" s="9"/>
    </row>
    <row r="406" spans="1:16" s="27" customFormat="1" ht="15.75">
      <c r="A406" s="155" t="s">
        <v>225</v>
      </c>
      <c r="B406" s="44" t="s">
        <v>554</v>
      </c>
      <c r="C406" s="44" t="s">
        <v>188</v>
      </c>
      <c r="D406" s="45">
        <f t="shared" si="94"/>
        <v>16706.4</v>
      </c>
      <c r="E406" s="45">
        <f t="shared" si="94"/>
        <v>16706.4</v>
      </c>
      <c r="F406" s="45">
        <f t="shared" si="94"/>
        <v>0</v>
      </c>
      <c r="G406" s="45">
        <f t="shared" si="94"/>
        <v>16836.2</v>
      </c>
      <c r="H406" s="9"/>
      <c r="I406" s="9"/>
      <c r="J406" s="9"/>
      <c r="K406" s="45">
        <f>K407</f>
        <v>16836.2</v>
      </c>
      <c r="L406" s="45">
        <f>L407</f>
        <v>0</v>
      </c>
      <c r="M406" s="9"/>
      <c r="N406" s="9"/>
      <c r="O406" s="9"/>
      <c r="P406" s="9"/>
    </row>
    <row r="407" spans="1:16" s="27" customFormat="1" ht="31.5">
      <c r="A407" s="155" t="s">
        <v>189</v>
      </c>
      <c r="B407" s="44" t="s">
        <v>554</v>
      </c>
      <c r="C407" s="44" t="s">
        <v>187</v>
      </c>
      <c r="D407" s="45">
        <v>16706.4</v>
      </c>
      <c r="E407" s="45">
        <v>16706.4</v>
      </c>
      <c r="F407" s="45">
        <f>D407-E407</f>
        <v>0</v>
      </c>
      <c r="G407" s="45">
        <v>16836.2</v>
      </c>
      <c r="H407" s="9"/>
      <c r="I407" s="9"/>
      <c r="J407" s="9"/>
      <c r="K407" s="45">
        <v>16836.2</v>
      </c>
      <c r="L407" s="45">
        <f>G407-K407</f>
        <v>0</v>
      </c>
      <c r="M407" s="9"/>
      <c r="N407" s="9"/>
      <c r="O407" s="9"/>
      <c r="P407" s="9"/>
    </row>
    <row r="408" spans="1:16" s="27" customFormat="1" ht="31.5">
      <c r="A408" s="237" t="s">
        <v>490</v>
      </c>
      <c r="B408" s="238" t="s">
        <v>80</v>
      </c>
      <c r="C408" s="238"/>
      <c r="D408" s="246">
        <f>D409</f>
        <v>1666.8</v>
      </c>
      <c r="E408" s="246">
        <f>E409</f>
        <v>1666.8</v>
      </c>
      <c r="F408" s="246">
        <f>F409</f>
        <v>0</v>
      </c>
      <c r="G408" s="246">
        <f>G409</f>
        <v>1666.8</v>
      </c>
      <c r="H408" s="9"/>
      <c r="I408" s="9"/>
      <c r="J408" s="9"/>
      <c r="K408" s="246">
        <f>K409</f>
        <v>1666.8</v>
      </c>
      <c r="L408" s="246">
        <f>L409</f>
        <v>0</v>
      </c>
      <c r="M408" s="9"/>
      <c r="N408" s="9"/>
      <c r="O408" s="9"/>
      <c r="P408" s="9"/>
    </row>
    <row r="409" spans="1:16" s="27" customFormat="1" ht="15.75">
      <c r="A409" s="178" t="s">
        <v>491</v>
      </c>
      <c r="B409" s="134" t="s">
        <v>81</v>
      </c>
      <c r="C409" s="44"/>
      <c r="D409" s="57">
        <f>D410+D412</f>
        <v>1666.8</v>
      </c>
      <c r="E409" s="57">
        <f>E410+E412</f>
        <v>1666.8</v>
      </c>
      <c r="F409" s="57">
        <f>F410+F412</f>
        <v>0</v>
      </c>
      <c r="G409" s="57">
        <f>G410+G412</f>
        <v>1666.8</v>
      </c>
      <c r="H409" s="9"/>
      <c r="I409" s="9"/>
      <c r="J409" s="9"/>
      <c r="K409" s="57">
        <f>K410+K412</f>
        <v>1666.8</v>
      </c>
      <c r="L409" s="57">
        <f>L410+L412</f>
        <v>0</v>
      </c>
      <c r="M409" s="9"/>
      <c r="N409" s="9"/>
      <c r="O409" s="9"/>
      <c r="P409" s="9"/>
    </row>
    <row r="410" spans="1:16" s="27" customFormat="1" ht="15.75">
      <c r="A410" s="155" t="s">
        <v>225</v>
      </c>
      <c r="B410" s="134" t="s">
        <v>81</v>
      </c>
      <c r="C410" s="44" t="s">
        <v>188</v>
      </c>
      <c r="D410" s="57">
        <f>D411</f>
        <v>1166.8</v>
      </c>
      <c r="E410" s="57">
        <f>E411</f>
        <v>1166.8</v>
      </c>
      <c r="F410" s="57">
        <f>F411</f>
        <v>0</v>
      </c>
      <c r="G410" s="57">
        <f>G411</f>
        <v>1166.8</v>
      </c>
      <c r="H410" s="9"/>
      <c r="I410" s="9"/>
      <c r="J410" s="9"/>
      <c r="K410" s="57">
        <f>K411</f>
        <v>1166.8</v>
      </c>
      <c r="L410" s="57">
        <f>L411</f>
        <v>0</v>
      </c>
      <c r="M410" s="9"/>
      <c r="N410" s="9"/>
      <c r="O410" s="9"/>
      <c r="P410" s="9"/>
    </row>
    <row r="411" spans="1:16" s="27" customFormat="1" ht="31.5">
      <c r="A411" s="155" t="s">
        <v>189</v>
      </c>
      <c r="B411" s="134" t="s">
        <v>81</v>
      </c>
      <c r="C411" s="44" t="s">
        <v>187</v>
      </c>
      <c r="D411" s="57">
        <v>1166.8</v>
      </c>
      <c r="E411" s="57">
        <v>1166.8</v>
      </c>
      <c r="F411" s="45">
        <f>D411-E411</f>
        <v>0</v>
      </c>
      <c r="G411" s="57">
        <v>1166.8</v>
      </c>
      <c r="H411" s="9"/>
      <c r="I411" s="9"/>
      <c r="J411" s="9"/>
      <c r="K411" s="57">
        <v>1166.8</v>
      </c>
      <c r="L411" s="45">
        <f>G411-K411</f>
        <v>0</v>
      </c>
      <c r="M411" s="9"/>
      <c r="N411" s="9"/>
      <c r="O411" s="9"/>
      <c r="P411" s="9"/>
    </row>
    <row r="412" spans="1:16" s="27" customFormat="1" ht="31.5">
      <c r="A412" s="163" t="s">
        <v>190</v>
      </c>
      <c r="B412" s="134" t="s">
        <v>81</v>
      </c>
      <c r="C412" s="44" t="s">
        <v>178</v>
      </c>
      <c r="D412" s="57">
        <f>D413</f>
        <v>500</v>
      </c>
      <c r="E412" s="57">
        <f>E413</f>
        <v>500</v>
      </c>
      <c r="F412" s="57">
        <f>F413</f>
        <v>0</v>
      </c>
      <c r="G412" s="57">
        <f>G413</f>
        <v>500</v>
      </c>
      <c r="H412" s="9"/>
      <c r="I412" s="9"/>
      <c r="J412" s="9"/>
      <c r="K412" s="57">
        <f>K413</f>
        <v>500</v>
      </c>
      <c r="L412" s="57">
        <f>L413</f>
        <v>0</v>
      </c>
      <c r="M412" s="9"/>
      <c r="N412" s="9"/>
      <c r="O412" s="9"/>
      <c r="P412" s="9"/>
    </row>
    <row r="413" spans="1:16" s="27" customFormat="1" ht="15.75">
      <c r="A413" s="153" t="s">
        <v>191</v>
      </c>
      <c r="B413" s="134" t="s">
        <v>81</v>
      </c>
      <c r="C413" s="44" t="s">
        <v>192</v>
      </c>
      <c r="D413" s="57">
        <v>500</v>
      </c>
      <c r="E413" s="57">
        <v>500</v>
      </c>
      <c r="F413" s="45">
        <f>D413-E413</f>
        <v>0</v>
      </c>
      <c r="G413" s="57">
        <v>500</v>
      </c>
      <c r="H413" s="9"/>
      <c r="I413" s="9"/>
      <c r="J413" s="9"/>
      <c r="K413" s="57">
        <v>500</v>
      </c>
      <c r="L413" s="45">
        <f>G413-K413</f>
        <v>0</v>
      </c>
      <c r="M413" s="9"/>
      <c r="N413" s="9"/>
      <c r="O413" s="9"/>
      <c r="P413" s="9"/>
    </row>
    <row r="414" spans="1:16" s="27" customFormat="1" ht="31.5">
      <c r="A414" s="254" t="s">
        <v>418</v>
      </c>
      <c r="B414" s="238" t="s">
        <v>52</v>
      </c>
      <c r="C414" s="238"/>
      <c r="D414" s="200">
        <f>D415+D424</f>
        <v>2718.6</v>
      </c>
      <c r="E414" s="200">
        <f>E415+E424</f>
        <v>2718.6</v>
      </c>
      <c r="F414" s="200">
        <f>F415+F424</f>
        <v>0</v>
      </c>
      <c r="G414" s="200">
        <f>G415+G424</f>
        <v>1565.7</v>
      </c>
      <c r="H414" s="280">
        <f>G414-741.2</f>
        <v>824.5</v>
      </c>
      <c r="I414" s="9"/>
      <c r="J414" s="9"/>
      <c r="K414" s="200">
        <f>K415+K424</f>
        <v>1565.7</v>
      </c>
      <c r="L414" s="200">
        <f>L415+L424</f>
        <v>0</v>
      </c>
      <c r="M414" s="9"/>
      <c r="N414" s="9"/>
      <c r="O414" s="9"/>
      <c r="P414" s="9"/>
    </row>
    <row r="415" spans="1:16" s="27" customFormat="1" ht="31.5">
      <c r="A415" s="152" t="s">
        <v>469</v>
      </c>
      <c r="B415" s="39" t="s">
        <v>219</v>
      </c>
      <c r="C415" s="39"/>
      <c r="D415" s="40">
        <f>D416+D421</f>
        <v>2205.6</v>
      </c>
      <c r="E415" s="40">
        <f>E416+E421</f>
        <v>2205.6</v>
      </c>
      <c r="F415" s="40">
        <f>F416+F421</f>
        <v>0</v>
      </c>
      <c r="G415" s="40">
        <f>G416+G421</f>
        <v>1052.7</v>
      </c>
      <c r="H415" s="9"/>
      <c r="I415" s="9"/>
      <c r="J415" s="9"/>
      <c r="K415" s="40">
        <f>K416+K421</f>
        <v>1052.7</v>
      </c>
      <c r="L415" s="40">
        <f>L416+L421</f>
        <v>0</v>
      </c>
      <c r="M415" s="9"/>
      <c r="N415" s="9"/>
      <c r="O415" s="9"/>
      <c r="P415" s="9"/>
    </row>
    <row r="416" spans="1:16" s="27" customFormat="1" ht="15.75">
      <c r="A416" s="156" t="s">
        <v>574</v>
      </c>
      <c r="B416" s="43" t="s">
        <v>575</v>
      </c>
      <c r="C416" s="44"/>
      <c r="D416" s="45">
        <f>D417+D419</f>
        <v>54.7</v>
      </c>
      <c r="E416" s="45">
        <f>E417+E419</f>
        <v>54.7</v>
      </c>
      <c r="F416" s="45">
        <f>F417+F419</f>
        <v>0</v>
      </c>
      <c r="G416" s="45">
        <f>G417+G419</f>
        <v>64.7</v>
      </c>
      <c r="H416" s="9"/>
      <c r="I416" s="9"/>
      <c r="J416" s="9"/>
      <c r="K416" s="45">
        <f>K417+K419</f>
        <v>64.7</v>
      </c>
      <c r="L416" s="45">
        <f>L417+L419</f>
        <v>0</v>
      </c>
      <c r="M416" s="9"/>
      <c r="N416" s="9"/>
      <c r="O416" s="9"/>
      <c r="P416" s="9"/>
    </row>
    <row r="417" spans="1:16" s="27" customFormat="1" ht="24" customHeight="1">
      <c r="A417" s="155" t="s">
        <v>115</v>
      </c>
      <c r="B417" s="43" t="s">
        <v>575</v>
      </c>
      <c r="C417" s="44" t="s">
        <v>198</v>
      </c>
      <c r="D417" s="45">
        <f>D418</f>
        <v>13.2</v>
      </c>
      <c r="E417" s="45">
        <f>E418</f>
        <v>13.2</v>
      </c>
      <c r="F417" s="45">
        <f>F418</f>
        <v>0</v>
      </c>
      <c r="G417" s="45">
        <f>G418</f>
        <v>13.2</v>
      </c>
      <c r="H417" s="9"/>
      <c r="I417" s="9"/>
      <c r="J417" s="9"/>
      <c r="K417" s="45">
        <f>K418</f>
        <v>13.2</v>
      </c>
      <c r="L417" s="45">
        <f>L418</f>
        <v>0</v>
      </c>
      <c r="M417" s="9"/>
      <c r="N417" s="9"/>
      <c r="O417" s="9"/>
      <c r="P417" s="9"/>
    </row>
    <row r="418" spans="1:16" s="27" customFormat="1" ht="15.75">
      <c r="A418" s="163" t="s">
        <v>193</v>
      </c>
      <c r="B418" s="43" t="s">
        <v>575</v>
      </c>
      <c r="C418" s="44" t="s">
        <v>194</v>
      </c>
      <c r="D418" s="45">
        <v>13.2</v>
      </c>
      <c r="E418" s="45">
        <v>13.2</v>
      </c>
      <c r="F418" s="45">
        <f>D418-E418</f>
        <v>0</v>
      </c>
      <c r="G418" s="45">
        <v>13.2</v>
      </c>
      <c r="H418" s="9"/>
      <c r="I418" s="9"/>
      <c r="J418" s="9"/>
      <c r="K418" s="45">
        <v>13.2</v>
      </c>
      <c r="L418" s="45">
        <f>G418-K418</f>
        <v>0</v>
      </c>
      <c r="M418" s="9"/>
      <c r="N418" s="9"/>
      <c r="O418" s="9"/>
      <c r="P418" s="9"/>
    </row>
    <row r="419" spans="1:16" s="27" customFormat="1" ht="15.75">
      <c r="A419" s="155" t="s">
        <v>225</v>
      </c>
      <c r="B419" s="43" t="s">
        <v>575</v>
      </c>
      <c r="C419" s="44" t="s">
        <v>188</v>
      </c>
      <c r="D419" s="45">
        <f>D420</f>
        <v>41.5</v>
      </c>
      <c r="E419" s="45">
        <f>E420</f>
        <v>41.5</v>
      </c>
      <c r="F419" s="45">
        <f>F420</f>
        <v>0</v>
      </c>
      <c r="G419" s="45">
        <f>G420</f>
        <v>51.5</v>
      </c>
      <c r="H419" s="9"/>
      <c r="I419" s="9"/>
      <c r="J419" s="9"/>
      <c r="K419" s="45">
        <f>K420</f>
        <v>51.5</v>
      </c>
      <c r="L419" s="45">
        <f>L420</f>
        <v>0</v>
      </c>
      <c r="M419" s="9"/>
      <c r="N419" s="9"/>
      <c r="O419" s="9"/>
      <c r="P419" s="9"/>
    </row>
    <row r="420" spans="1:16" s="27" customFormat="1" ht="31.5">
      <c r="A420" s="155" t="s">
        <v>189</v>
      </c>
      <c r="B420" s="43" t="s">
        <v>575</v>
      </c>
      <c r="C420" s="44" t="s">
        <v>187</v>
      </c>
      <c r="D420" s="45">
        <v>41.5</v>
      </c>
      <c r="E420" s="45">
        <v>41.5</v>
      </c>
      <c r="F420" s="45">
        <f>D420-E420</f>
        <v>0</v>
      </c>
      <c r="G420" s="45">
        <v>51.5</v>
      </c>
      <c r="H420" s="9"/>
      <c r="I420" s="9"/>
      <c r="J420" s="9"/>
      <c r="K420" s="45">
        <v>51.5</v>
      </c>
      <c r="L420" s="45">
        <f>G420-K420</f>
        <v>0</v>
      </c>
      <c r="M420" s="9"/>
      <c r="N420" s="9"/>
      <c r="O420" s="9"/>
      <c r="P420" s="9"/>
    </row>
    <row r="421" spans="1:16" s="27" customFormat="1" ht="15.75">
      <c r="A421" s="154" t="s">
        <v>310</v>
      </c>
      <c r="B421" s="44" t="s">
        <v>272</v>
      </c>
      <c r="C421" s="44"/>
      <c r="D421" s="45">
        <f>SUM(D422)</f>
        <v>2150.9</v>
      </c>
      <c r="E421" s="45">
        <f>SUM(E422)</f>
        <v>2150.9</v>
      </c>
      <c r="F421" s="45">
        <f>SUM(F422)</f>
        <v>0</v>
      </c>
      <c r="G421" s="45">
        <f>SUM(G422)</f>
        <v>988</v>
      </c>
      <c r="H421" s="9"/>
      <c r="I421" s="9"/>
      <c r="J421" s="9"/>
      <c r="K421" s="45">
        <f>SUM(K422)</f>
        <v>988</v>
      </c>
      <c r="L421" s="45">
        <f>SUM(L422)</f>
        <v>0</v>
      </c>
      <c r="M421" s="9"/>
      <c r="N421" s="9"/>
      <c r="O421" s="9"/>
      <c r="P421" s="9"/>
    </row>
    <row r="422" spans="1:16" s="27" customFormat="1" ht="16.5" customHeight="1">
      <c r="A422" s="155" t="s">
        <v>225</v>
      </c>
      <c r="B422" s="44" t="s">
        <v>272</v>
      </c>
      <c r="C422" s="44" t="s">
        <v>188</v>
      </c>
      <c r="D422" s="45">
        <f>D423</f>
        <v>2150.9</v>
      </c>
      <c r="E422" s="45">
        <f>E423</f>
        <v>2150.9</v>
      </c>
      <c r="F422" s="45">
        <f>F423</f>
        <v>0</v>
      </c>
      <c r="G422" s="45">
        <f>G423</f>
        <v>988</v>
      </c>
      <c r="H422" s="9"/>
      <c r="I422" s="9"/>
      <c r="J422" s="9"/>
      <c r="K422" s="45">
        <f>K423</f>
        <v>988</v>
      </c>
      <c r="L422" s="45">
        <f>L423</f>
        <v>0</v>
      </c>
      <c r="M422" s="9"/>
      <c r="N422" s="9"/>
      <c r="O422" s="9"/>
      <c r="P422" s="9"/>
    </row>
    <row r="423" spans="1:16" s="27" customFormat="1" ht="31.5">
      <c r="A423" s="155" t="s">
        <v>189</v>
      </c>
      <c r="B423" s="44" t="s">
        <v>272</v>
      </c>
      <c r="C423" s="44" t="s">
        <v>187</v>
      </c>
      <c r="D423" s="45">
        <f>1613.2+537.7</f>
        <v>2150.9</v>
      </c>
      <c r="E423" s="45">
        <f>1613.2+537.7</f>
        <v>2150.9</v>
      </c>
      <c r="F423" s="45">
        <f>D423-E423</f>
        <v>0</v>
      </c>
      <c r="G423" s="45">
        <f>741.2+246.8</f>
        <v>988</v>
      </c>
      <c r="H423" s="9"/>
      <c r="I423" s="9"/>
      <c r="J423" s="9"/>
      <c r="K423" s="45">
        <f>741.2+246.8</f>
        <v>988</v>
      </c>
      <c r="L423" s="45">
        <f>G423-K423</f>
        <v>0</v>
      </c>
      <c r="M423" s="9"/>
      <c r="N423" s="9"/>
      <c r="O423" s="9"/>
      <c r="P423" s="9"/>
    </row>
    <row r="424" spans="1:16" s="27" customFormat="1" ht="31.5">
      <c r="A424" s="157" t="s">
        <v>470</v>
      </c>
      <c r="B424" s="39" t="s">
        <v>66</v>
      </c>
      <c r="C424" s="39"/>
      <c r="D424" s="40">
        <f>D425+D435+D432</f>
        <v>513</v>
      </c>
      <c r="E424" s="40">
        <f>E425+E435+E432</f>
        <v>513</v>
      </c>
      <c r="F424" s="40">
        <f>F425+F435+F432</f>
        <v>0</v>
      </c>
      <c r="G424" s="40">
        <f>G425+G435+G432</f>
        <v>513</v>
      </c>
      <c r="H424" s="9"/>
      <c r="I424" s="9"/>
      <c r="J424" s="9"/>
      <c r="K424" s="40">
        <f>K425+K435+K432</f>
        <v>513</v>
      </c>
      <c r="L424" s="40">
        <f>L425+L435+L432</f>
        <v>0</v>
      </c>
      <c r="M424" s="9"/>
      <c r="N424" s="9"/>
      <c r="O424" s="9"/>
      <c r="P424" s="9"/>
    </row>
    <row r="425" spans="1:16" s="27" customFormat="1" ht="16.5" customHeight="1">
      <c r="A425" s="156" t="s">
        <v>94</v>
      </c>
      <c r="B425" s="44" t="s">
        <v>274</v>
      </c>
      <c r="C425" s="44"/>
      <c r="D425" s="45">
        <f>D426+D430+D428</f>
        <v>80</v>
      </c>
      <c r="E425" s="45">
        <f>E426+E430+E428</f>
        <v>80</v>
      </c>
      <c r="F425" s="45">
        <f>F426+F430+F428</f>
        <v>0</v>
      </c>
      <c r="G425" s="45">
        <f>G426+G430+G428</f>
        <v>80</v>
      </c>
      <c r="H425" s="9"/>
      <c r="I425" s="9"/>
      <c r="J425" s="9"/>
      <c r="K425" s="45">
        <f>K426+K430+K428</f>
        <v>80</v>
      </c>
      <c r="L425" s="45">
        <f>L426+L430+L428</f>
        <v>0</v>
      </c>
      <c r="M425" s="9"/>
      <c r="N425" s="9"/>
      <c r="O425" s="9"/>
      <c r="P425" s="9"/>
    </row>
    <row r="426" spans="1:16" s="27" customFormat="1" ht="47.25">
      <c r="A426" s="155" t="s">
        <v>115</v>
      </c>
      <c r="B426" s="44" t="s">
        <v>274</v>
      </c>
      <c r="C426" s="44" t="s">
        <v>198</v>
      </c>
      <c r="D426" s="45">
        <f>D427</f>
        <v>40</v>
      </c>
      <c r="E426" s="45">
        <f>E427</f>
        <v>40</v>
      </c>
      <c r="F426" s="45">
        <f>F427</f>
        <v>0</v>
      </c>
      <c r="G426" s="45">
        <f>G427</f>
        <v>40</v>
      </c>
      <c r="H426" s="9"/>
      <c r="I426" s="9"/>
      <c r="J426" s="9"/>
      <c r="K426" s="45">
        <f>K427</f>
        <v>40</v>
      </c>
      <c r="L426" s="45">
        <f>L427</f>
        <v>0</v>
      </c>
      <c r="M426" s="9"/>
      <c r="N426" s="9"/>
      <c r="O426" s="9"/>
      <c r="P426" s="9"/>
    </row>
    <row r="427" spans="1:16" s="27" customFormat="1" ht="15.75">
      <c r="A427" s="163" t="s">
        <v>193</v>
      </c>
      <c r="B427" s="44" t="s">
        <v>274</v>
      </c>
      <c r="C427" s="44" t="s">
        <v>194</v>
      </c>
      <c r="D427" s="45">
        <v>40</v>
      </c>
      <c r="E427" s="45">
        <v>40</v>
      </c>
      <c r="F427" s="45">
        <f>D427-E427</f>
        <v>0</v>
      </c>
      <c r="G427" s="45">
        <v>40</v>
      </c>
      <c r="H427" s="9"/>
      <c r="I427" s="9"/>
      <c r="J427" s="9"/>
      <c r="K427" s="45">
        <v>40</v>
      </c>
      <c r="L427" s="45">
        <f>G427-K427</f>
        <v>0</v>
      </c>
      <c r="M427" s="9"/>
      <c r="N427" s="9"/>
      <c r="O427" s="9"/>
      <c r="P427" s="9"/>
    </row>
    <row r="428" spans="1:16" s="27" customFormat="1" ht="15.75">
      <c r="A428" s="155" t="s">
        <v>225</v>
      </c>
      <c r="B428" s="44" t="s">
        <v>274</v>
      </c>
      <c r="C428" s="44" t="s">
        <v>188</v>
      </c>
      <c r="D428" s="45">
        <f>D429</f>
        <v>20</v>
      </c>
      <c r="E428" s="45">
        <f>E429</f>
        <v>20</v>
      </c>
      <c r="F428" s="45">
        <f>F429</f>
        <v>0</v>
      </c>
      <c r="G428" s="45">
        <f>G429</f>
        <v>20</v>
      </c>
      <c r="H428" s="9"/>
      <c r="I428" s="9"/>
      <c r="J428" s="9"/>
      <c r="K428" s="45">
        <f>K429</f>
        <v>20</v>
      </c>
      <c r="L428" s="45">
        <f>L429</f>
        <v>0</v>
      </c>
      <c r="M428" s="9"/>
      <c r="N428" s="9"/>
      <c r="O428" s="9"/>
      <c r="P428" s="9"/>
    </row>
    <row r="429" spans="1:16" s="27" customFormat="1" ht="31.5">
      <c r="A429" s="155" t="s">
        <v>189</v>
      </c>
      <c r="B429" s="44" t="s">
        <v>274</v>
      </c>
      <c r="C429" s="44" t="s">
        <v>187</v>
      </c>
      <c r="D429" s="45">
        <v>20</v>
      </c>
      <c r="E429" s="45">
        <v>20</v>
      </c>
      <c r="F429" s="45">
        <f>D429-E429</f>
        <v>0</v>
      </c>
      <c r="G429" s="45">
        <v>20</v>
      </c>
      <c r="H429" s="9"/>
      <c r="I429" s="9"/>
      <c r="J429" s="9"/>
      <c r="K429" s="45">
        <v>20</v>
      </c>
      <c r="L429" s="45">
        <f>G429-K429</f>
        <v>0</v>
      </c>
      <c r="M429" s="9"/>
      <c r="N429" s="9"/>
      <c r="O429" s="9"/>
      <c r="P429" s="9"/>
    </row>
    <row r="430" spans="1:16" s="27" customFormat="1" ht="31.5">
      <c r="A430" s="155" t="s">
        <v>262</v>
      </c>
      <c r="B430" s="44" t="s">
        <v>274</v>
      </c>
      <c r="C430" s="44" t="s">
        <v>178</v>
      </c>
      <c r="D430" s="45">
        <f>D431</f>
        <v>20</v>
      </c>
      <c r="E430" s="45">
        <f>E431</f>
        <v>20</v>
      </c>
      <c r="F430" s="45">
        <f>F431</f>
        <v>0</v>
      </c>
      <c r="G430" s="45">
        <f>G431</f>
        <v>20</v>
      </c>
      <c r="H430" s="9"/>
      <c r="I430" s="9"/>
      <c r="J430" s="9"/>
      <c r="K430" s="45">
        <f>K431</f>
        <v>20</v>
      </c>
      <c r="L430" s="45">
        <f>L431</f>
        <v>0</v>
      </c>
      <c r="M430" s="9"/>
      <c r="N430" s="9"/>
      <c r="O430" s="9"/>
      <c r="P430" s="9"/>
    </row>
    <row r="431" spans="1:16" s="27" customFormat="1" ht="47.25">
      <c r="A431" s="153" t="s">
        <v>370</v>
      </c>
      <c r="B431" s="44" t="s">
        <v>274</v>
      </c>
      <c r="C431" s="44" t="s">
        <v>203</v>
      </c>
      <c r="D431" s="45">
        <v>20</v>
      </c>
      <c r="E431" s="45">
        <v>20</v>
      </c>
      <c r="F431" s="45">
        <f>D431-E431</f>
        <v>0</v>
      </c>
      <c r="G431" s="45">
        <v>20</v>
      </c>
      <c r="H431" s="9"/>
      <c r="I431" s="9"/>
      <c r="J431" s="9"/>
      <c r="K431" s="45">
        <v>20</v>
      </c>
      <c r="L431" s="45">
        <f>G431-K431</f>
        <v>0</v>
      </c>
      <c r="M431" s="9"/>
      <c r="N431" s="9"/>
      <c r="O431" s="9"/>
      <c r="P431" s="9"/>
    </row>
    <row r="432" spans="1:16" s="27" customFormat="1" ht="31.5">
      <c r="A432" s="159" t="s">
        <v>471</v>
      </c>
      <c r="B432" s="44" t="s">
        <v>472</v>
      </c>
      <c r="C432" s="44"/>
      <c r="D432" s="45">
        <f aca="true" t="shared" si="95" ref="D432:G433">D433</f>
        <v>300</v>
      </c>
      <c r="E432" s="45">
        <f t="shared" si="95"/>
        <v>300</v>
      </c>
      <c r="F432" s="45">
        <f t="shared" si="95"/>
        <v>0</v>
      </c>
      <c r="G432" s="45">
        <f t="shared" si="95"/>
        <v>300</v>
      </c>
      <c r="H432" s="9"/>
      <c r="I432" s="9"/>
      <c r="J432" s="9"/>
      <c r="K432" s="45">
        <f>K433</f>
        <v>300</v>
      </c>
      <c r="L432" s="45">
        <f>L433</f>
        <v>0</v>
      </c>
      <c r="M432" s="9"/>
      <c r="N432" s="9"/>
      <c r="O432" s="9"/>
      <c r="P432" s="9"/>
    </row>
    <row r="433" spans="1:16" s="27" customFormat="1" ht="15.75">
      <c r="A433" s="155" t="s">
        <v>225</v>
      </c>
      <c r="B433" s="44" t="s">
        <v>472</v>
      </c>
      <c r="C433" s="44" t="s">
        <v>188</v>
      </c>
      <c r="D433" s="45">
        <f t="shared" si="95"/>
        <v>300</v>
      </c>
      <c r="E433" s="45">
        <f t="shared" si="95"/>
        <v>300</v>
      </c>
      <c r="F433" s="45">
        <f t="shared" si="95"/>
        <v>0</v>
      </c>
      <c r="G433" s="45">
        <f t="shared" si="95"/>
        <v>300</v>
      </c>
      <c r="H433" s="9"/>
      <c r="I433" s="9"/>
      <c r="J433" s="9"/>
      <c r="K433" s="45">
        <f>K434</f>
        <v>300</v>
      </c>
      <c r="L433" s="45">
        <f>L434</f>
        <v>0</v>
      </c>
      <c r="M433" s="9"/>
      <c r="N433" s="9"/>
      <c r="O433" s="9"/>
      <c r="P433" s="9"/>
    </row>
    <row r="434" spans="1:16" s="27" customFormat="1" ht="31.5">
      <c r="A434" s="155" t="s">
        <v>189</v>
      </c>
      <c r="B434" s="44" t="s">
        <v>472</v>
      </c>
      <c r="C434" s="44" t="s">
        <v>187</v>
      </c>
      <c r="D434" s="45">
        <v>300</v>
      </c>
      <c r="E434" s="45">
        <v>300</v>
      </c>
      <c r="F434" s="45">
        <f>D434-E434</f>
        <v>0</v>
      </c>
      <c r="G434" s="45">
        <v>300</v>
      </c>
      <c r="H434" s="9"/>
      <c r="I434" s="9"/>
      <c r="J434" s="9"/>
      <c r="K434" s="45">
        <v>300</v>
      </c>
      <c r="L434" s="45">
        <f>G434-K434</f>
        <v>0</v>
      </c>
      <c r="M434" s="9"/>
      <c r="N434" s="9"/>
      <c r="O434" s="9"/>
      <c r="P434" s="9"/>
    </row>
    <row r="435" spans="1:16" s="27" customFormat="1" ht="31.5">
      <c r="A435" s="159" t="s">
        <v>311</v>
      </c>
      <c r="B435" s="44" t="s">
        <v>275</v>
      </c>
      <c r="C435" s="44"/>
      <c r="D435" s="45">
        <f aca="true" t="shared" si="96" ref="D435:G436">D436</f>
        <v>133</v>
      </c>
      <c r="E435" s="45">
        <f t="shared" si="96"/>
        <v>133</v>
      </c>
      <c r="F435" s="45">
        <f t="shared" si="96"/>
        <v>0</v>
      </c>
      <c r="G435" s="45">
        <f t="shared" si="96"/>
        <v>133</v>
      </c>
      <c r="H435" s="9"/>
      <c r="I435" s="9"/>
      <c r="J435" s="9"/>
      <c r="K435" s="45">
        <f>K436</f>
        <v>133</v>
      </c>
      <c r="L435" s="45">
        <f>L436</f>
        <v>0</v>
      </c>
      <c r="M435" s="9"/>
      <c r="N435" s="9"/>
      <c r="O435" s="9"/>
      <c r="P435" s="9"/>
    </row>
    <row r="436" spans="1:16" s="27" customFormat="1" ht="31.5">
      <c r="A436" s="155" t="s">
        <v>262</v>
      </c>
      <c r="B436" s="44" t="s">
        <v>275</v>
      </c>
      <c r="C436" s="44" t="s">
        <v>178</v>
      </c>
      <c r="D436" s="45">
        <f t="shared" si="96"/>
        <v>133</v>
      </c>
      <c r="E436" s="45">
        <f t="shared" si="96"/>
        <v>133</v>
      </c>
      <c r="F436" s="45">
        <f t="shared" si="96"/>
        <v>0</v>
      </c>
      <c r="G436" s="45">
        <f t="shared" si="96"/>
        <v>133</v>
      </c>
      <c r="H436" s="9"/>
      <c r="I436" s="9"/>
      <c r="J436" s="9"/>
      <c r="K436" s="45">
        <f>K437</f>
        <v>133</v>
      </c>
      <c r="L436" s="45">
        <f>L437</f>
        <v>0</v>
      </c>
      <c r="M436" s="9"/>
      <c r="N436" s="9"/>
      <c r="O436" s="9"/>
      <c r="P436" s="9"/>
    </row>
    <row r="437" spans="1:16" s="27" customFormat="1" ht="47.25">
      <c r="A437" s="153" t="s">
        <v>370</v>
      </c>
      <c r="B437" s="44" t="s">
        <v>275</v>
      </c>
      <c r="C437" s="44" t="s">
        <v>203</v>
      </c>
      <c r="D437" s="45">
        <v>133</v>
      </c>
      <c r="E437" s="45">
        <v>133</v>
      </c>
      <c r="F437" s="45">
        <f>D437-E437</f>
        <v>0</v>
      </c>
      <c r="G437" s="45">
        <v>133</v>
      </c>
      <c r="H437" s="9"/>
      <c r="I437" s="9"/>
      <c r="J437" s="9"/>
      <c r="K437" s="45">
        <v>133</v>
      </c>
      <c r="L437" s="45">
        <f>G437-K437</f>
        <v>0</v>
      </c>
      <c r="M437" s="9"/>
      <c r="N437" s="9"/>
      <c r="O437" s="9"/>
      <c r="P437" s="9"/>
    </row>
    <row r="438" spans="1:16" s="27" customFormat="1" ht="15.75">
      <c r="A438" s="237" t="s">
        <v>564</v>
      </c>
      <c r="B438" s="238" t="s">
        <v>18</v>
      </c>
      <c r="C438" s="238"/>
      <c r="D438" s="200">
        <f>D439+D442</f>
        <v>2000</v>
      </c>
      <c r="E438" s="200">
        <f>E439+E442</f>
        <v>2000</v>
      </c>
      <c r="F438" s="200">
        <f>F439+F442</f>
        <v>0</v>
      </c>
      <c r="G438" s="200">
        <f>G439+G442</f>
        <v>2130</v>
      </c>
      <c r="H438" s="9"/>
      <c r="I438" s="9"/>
      <c r="J438" s="9"/>
      <c r="K438" s="200">
        <f>K439+K442</f>
        <v>2130</v>
      </c>
      <c r="L438" s="200">
        <f>L439+L442</f>
        <v>0</v>
      </c>
      <c r="M438" s="9"/>
      <c r="N438" s="9"/>
      <c r="O438" s="9"/>
      <c r="P438" s="9"/>
    </row>
    <row r="439" spans="1:16" s="27" customFormat="1" ht="25.5" customHeight="1">
      <c r="A439" s="139" t="s">
        <v>242</v>
      </c>
      <c r="B439" s="44" t="s">
        <v>579</v>
      </c>
      <c r="C439" s="44"/>
      <c r="D439" s="45">
        <f aca="true" t="shared" si="97" ref="D439:G440">D440</f>
        <v>150</v>
      </c>
      <c r="E439" s="45">
        <f t="shared" si="97"/>
        <v>150</v>
      </c>
      <c r="F439" s="45">
        <f t="shared" si="97"/>
        <v>0</v>
      </c>
      <c r="G439" s="45">
        <f t="shared" si="97"/>
        <v>180</v>
      </c>
      <c r="H439" s="9"/>
      <c r="I439" s="9"/>
      <c r="J439" s="9"/>
      <c r="K439" s="45">
        <f>K440</f>
        <v>180</v>
      </c>
      <c r="L439" s="45">
        <f>L440</f>
        <v>0</v>
      </c>
      <c r="M439" s="9"/>
      <c r="N439" s="9"/>
      <c r="O439" s="9"/>
      <c r="P439" s="9"/>
    </row>
    <row r="440" spans="1:16" s="27" customFormat="1" ht="15.75">
      <c r="A440" s="155" t="s">
        <v>225</v>
      </c>
      <c r="B440" s="44" t="s">
        <v>579</v>
      </c>
      <c r="C440" s="44" t="s">
        <v>188</v>
      </c>
      <c r="D440" s="45">
        <f t="shared" si="97"/>
        <v>150</v>
      </c>
      <c r="E440" s="45">
        <f t="shared" si="97"/>
        <v>150</v>
      </c>
      <c r="F440" s="45">
        <f t="shared" si="97"/>
        <v>0</v>
      </c>
      <c r="G440" s="45">
        <f t="shared" si="97"/>
        <v>180</v>
      </c>
      <c r="H440" s="9"/>
      <c r="I440" s="9"/>
      <c r="J440" s="9"/>
      <c r="K440" s="45">
        <f>K441</f>
        <v>180</v>
      </c>
      <c r="L440" s="45">
        <f>L441</f>
        <v>0</v>
      </c>
      <c r="M440" s="9"/>
      <c r="N440" s="9"/>
      <c r="O440" s="9"/>
      <c r="P440" s="9"/>
    </row>
    <row r="441" spans="1:16" s="27" customFormat="1" ht="31.5">
      <c r="A441" s="155" t="s">
        <v>189</v>
      </c>
      <c r="B441" s="44" t="s">
        <v>579</v>
      </c>
      <c r="C441" s="44" t="s">
        <v>187</v>
      </c>
      <c r="D441" s="45">
        <v>150</v>
      </c>
      <c r="E441" s="45">
        <v>150</v>
      </c>
      <c r="F441" s="45">
        <f>D441-E441</f>
        <v>0</v>
      </c>
      <c r="G441" s="45">
        <v>180</v>
      </c>
      <c r="H441" s="9"/>
      <c r="I441" s="9"/>
      <c r="J441" s="9"/>
      <c r="K441" s="45">
        <v>180</v>
      </c>
      <c r="L441" s="45">
        <f>G441-K441</f>
        <v>0</v>
      </c>
      <c r="M441" s="9"/>
      <c r="N441" s="9"/>
      <c r="O441" s="9"/>
      <c r="P441" s="9"/>
    </row>
    <row r="442" spans="1:16" s="27" customFormat="1" ht="31.5">
      <c r="A442" s="139" t="s">
        <v>479</v>
      </c>
      <c r="B442" s="44" t="s">
        <v>480</v>
      </c>
      <c r="C442" s="44"/>
      <c r="D442" s="45">
        <f aca="true" t="shared" si="98" ref="D442:G443">D443</f>
        <v>1850</v>
      </c>
      <c r="E442" s="45">
        <f t="shared" si="98"/>
        <v>1850</v>
      </c>
      <c r="F442" s="45">
        <f t="shared" si="98"/>
        <v>0</v>
      </c>
      <c r="G442" s="45">
        <f t="shared" si="98"/>
        <v>1950</v>
      </c>
      <c r="H442" s="9"/>
      <c r="I442" s="9"/>
      <c r="J442" s="9"/>
      <c r="K442" s="45">
        <f>K443</f>
        <v>1950</v>
      </c>
      <c r="L442" s="45">
        <f>L443</f>
        <v>0</v>
      </c>
      <c r="M442" s="9"/>
      <c r="N442" s="9"/>
      <c r="O442" s="9"/>
      <c r="P442" s="9"/>
    </row>
    <row r="443" spans="1:16" s="27" customFormat="1" ht="15.75">
      <c r="A443" s="155" t="s">
        <v>225</v>
      </c>
      <c r="B443" s="44" t="s">
        <v>480</v>
      </c>
      <c r="C443" s="44" t="s">
        <v>188</v>
      </c>
      <c r="D443" s="45">
        <f t="shared" si="98"/>
        <v>1850</v>
      </c>
      <c r="E443" s="45">
        <f t="shared" si="98"/>
        <v>1850</v>
      </c>
      <c r="F443" s="45">
        <f t="shared" si="98"/>
        <v>0</v>
      </c>
      <c r="G443" s="45">
        <f t="shared" si="98"/>
        <v>1950</v>
      </c>
      <c r="H443" s="9"/>
      <c r="I443" s="9"/>
      <c r="J443" s="9"/>
      <c r="K443" s="45">
        <f>K444</f>
        <v>1950</v>
      </c>
      <c r="L443" s="45">
        <f>L444</f>
        <v>0</v>
      </c>
      <c r="M443" s="9"/>
      <c r="N443" s="9"/>
      <c r="O443" s="9"/>
      <c r="P443" s="9"/>
    </row>
    <row r="444" spans="1:16" s="27" customFormat="1" ht="31.5">
      <c r="A444" s="155" t="s">
        <v>189</v>
      </c>
      <c r="B444" s="44" t="s">
        <v>480</v>
      </c>
      <c r="C444" s="44" t="s">
        <v>187</v>
      </c>
      <c r="D444" s="45">
        <v>1850</v>
      </c>
      <c r="E444" s="45">
        <v>1850</v>
      </c>
      <c r="F444" s="45">
        <f>D444-E444</f>
        <v>0</v>
      </c>
      <c r="G444" s="45">
        <v>1950</v>
      </c>
      <c r="H444" s="9"/>
      <c r="I444" s="9"/>
      <c r="J444" s="9"/>
      <c r="K444" s="45">
        <v>1950</v>
      </c>
      <c r="L444" s="45">
        <f>G444-K444</f>
        <v>0</v>
      </c>
      <c r="M444" s="9"/>
      <c r="N444" s="9"/>
      <c r="O444" s="9"/>
      <c r="P444" s="9"/>
    </row>
    <row r="445" spans="1:16" s="27" customFormat="1" ht="31.5">
      <c r="A445" s="237" t="s">
        <v>429</v>
      </c>
      <c r="B445" s="238" t="s">
        <v>312</v>
      </c>
      <c r="C445" s="238"/>
      <c r="D445" s="200">
        <f aca="true" t="shared" si="99" ref="D445:G447">D446</f>
        <v>92</v>
      </c>
      <c r="E445" s="200">
        <f t="shared" si="99"/>
        <v>92</v>
      </c>
      <c r="F445" s="200">
        <f t="shared" si="99"/>
        <v>0</v>
      </c>
      <c r="G445" s="200">
        <f t="shared" si="99"/>
        <v>92</v>
      </c>
      <c r="H445" s="9"/>
      <c r="I445" s="9"/>
      <c r="J445" s="9"/>
      <c r="K445" s="200">
        <f aca="true" t="shared" si="100" ref="K445:L447">K446</f>
        <v>92</v>
      </c>
      <c r="L445" s="200">
        <f t="shared" si="100"/>
        <v>0</v>
      </c>
      <c r="M445" s="9"/>
      <c r="N445" s="9"/>
      <c r="O445" s="9"/>
      <c r="P445" s="9"/>
    </row>
    <row r="446" spans="1:16" s="27" customFormat="1" ht="31.5">
      <c r="A446" s="156" t="s">
        <v>93</v>
      </c>
      <c r="B446" s="44" t="s">
        <v>313</v>
      </c>
      <c r="C446" s="44"/>
      <c r="D446" s="45">
        <f t="shared" si="99"/>
        <v>92</v>
      </c>
      <c r="E446" s="45">
        <f t="shared" si="99"/>
        <v>92</v>
      </c>
      <c r="F446" s="45">
        <f t="shared" si="99"/>
        <v>0</v>
      </c>
      <c r="G446" s="45">
        <f t="shared" si="99"/>
        <v>92</v>
      </c>
      <c r="H446" s="9"/>
      <c r="I446" s="9"/>
      <c r="J446" s="9"/>
      <c r="K446" s="45">
        <f t="shared" si="100"/>
        <v>92</v>
      </c>
      <c r="L446" s="45">
        <f t="shared" si="100"/>
        <v>0</v>
      </c>
      <c r="M446" s="9"/>
      <c r="N446" s="9"/>
      <c r="O446" s="9"/>
      <c r="P446" s="9"/>
    </row>
    <row r="447" spans="1:16" s="35" customFormat="1" ht="15.75">
      <c r="A447" s="155" t="s">
        <v>225</v>
      </c>
      <c r="B447" s="44" t="s">
        <v>313</v>
      </c>
      <c r="C447" s="44" t="s">
        <v>188</v>
      </c>
      <c r="D447" s="45">
        <f t="shared" si="99"/>
        <v>92</v>
      </c>
      <c r="E447" s="45">
        <f t="shared" si="99"/>
        <v>92</v>
      </c>
      <c r="F447" s="45">
        <f t="shared" si="99"/>
        <v>0</v>
      </c>
      <c r="G447" s="45">
        <f t="shared" si="99"/>
        <v>92</v>
      </c>
      <c r="H447" s="276"/>
      <c r="I447" s="276"/>
      <c r="J447" s="276"/>
      <c r="K447" s="45">
        <f t="shared" si="100"/>
        <v>92</v>
      </c>
      <c r="L447" s="45">
        <f t="shared" si="100"/>
        <v>0</v>
      </c>
      <c r="M447" s="276"/>
      <c r="N447" s="276"/>
      <c r="O447" s="276"/>
      <c r="P447" s="276"/>
    </row>
    <row r="448" spans="1:16" s="27" customFormat="1" ht="31.5">
      <c r="A448" s="155" t="s">
        <v>189</v>
      </c>
      <c r="B448" s="44" t="s">
        <v>313</v>
      </c>
      <c r="C448" s="44" t="s">
        <v>187</v>
      </c>
      <c r="D448" s="45">
        <v>92</v>
      </c>
      <c r="E448" s="45">
        <v>92</v>
      </c>
      <c r="F448" s="45">
        <f>D448-E448</f>
        <v>0</v>
      </c>
      <c r="G448" s="45">
        <v>92</v>
      </c>
      <c r="H448" s="9"/>
      <c r="I448" s="9"/>
      <c r="J448" s="9"/>
      <c r="K448" s="45">
        <v>92</v>
      </c>
      <c r="L448" s="45">
        <f>G448-K448</f>
        <v>0</v>
      </c>
      <c r="M448" s="9"/>
      <c r="N448" s="9"/>
      <c r="O448" s="9"/>
      <c r="P448" s="9"/>
    </row>
    <row r="449" spans="1:16" s="27" customFormat="1" ht="31.5">
      <c r="A449" s="249" t="s">
        <v>414</v>
      </c>
      <c r="B449" s="238" t="s">
        <v>19</v>
      </c>
      <c r="C449" s="256"/>
      <c r="D449" s="257">
        <f>D450+D455+D460+D463+D469+D475+D466+D472</f>
        <v>26959.299999999996</v>
      </c>
      <c r="E449" s="257">
        <f>E450+E455+E460+E463+E469+E475+E466+E472</f>
        <v>26959.299999999996</v>
      </c>
      <c r="F449" s="257">
        <f>F450+F455+F460+F463+F469+F475+F466+F472</f>
        <v>0</v>
      </c>
      <c r="G449" s="257">
        <f>G450+G455+G460+G463+G469+G475+G466+G472</f>
        <v>27683.5</v>
      </c>
      <c r="H449" s="280">
        <f>G449-G450-2312.9-G472-G475</f>
        <v>5714.200000000003</v>
      </c>
      <c r="I449" s="9"/>
      <c r="J449" s="9"/>
      <c r="K449" s="257">
        <f>K450+K455+K460+K463+K469+K475+K466+K472</f>
        <v>27683.5</v>
      </c>
      <c r="L449" s="257">
        <f>L450+L455+L460+L463+L469+L475+L466+L472</f>
        <v>0</v>
      </c>
      <c r="M449" s="9"/>
      <c r="N449" s="9"/>
      <c r="O449" s="9"/>
      <c r="P449" s="9"/>
    </row>
    <row r="450" spans="1:16" s="27" customFormat="1" ht="15.75">
      <c r="A450" s="156" t="s">
        <v>114</v>
      </c>
      <c r="B450" s="44" t="s">
        <v>70</v>
      </c>
      <c r="C450" s="52"/>
      <c r="D450" s="54">
        <f>D451+D453</f>
        <v>13601.4</v>
      </c>
      <c r="E450" s="54">
        <f>E451+E453</f>
        <v>13601.4</v>
      </c>
      <c r="F450" s="54">
        <f>F451+F453</f>
        <v>0</v>
      </c>
      <c r="G450" s="54">
        <f>G451+G453</f>
        <v>14112.599999999999</v>
      </c>
      <c r="H450" s="9"/>
      <c r="I450" s="9"/>
      <c r="J450" s="9"/>
      <c r="K450" s="54">
        <f>K451+K453</f>
        <v>14112.599999999999</v>
      </c>
      <c r="L450" s="54">
        <f>L451+L453</f>
        <v>0</v>
      </c>
      <c r="M450" s="9"/>
      <c r="N450" s="9"/>
      <c r="O450" s="9"/>
      <c r="P450" s="9"/>
    </row>
    <row r="451" spans="1:16" s="27" customFormat="1" ht="47.25">
      <c r="A451" s="155" t="s">
        <v>115</v>
      </c>
      <c r="B451" s="44" t="s">
        <v>70</v>
      </c>
      <c r="C451" s="44" t="s">
        <v>198</v>
      </c>
      <c r="D451" s="54">
        <f>D452</f>
        <v>12899.1</v>
      </c>
      <c r="E451" s="54">
        <f>E452</f>
        <v>12899.1</v>
      </c>
      <c r="F451" s="54">
        <f>F452</f>
        <v>0</v>
      </c>
      <c r="G451" s="54">
        <f>G452</f>
        <v>13410.3</v>
      </c>
      <c r="H451" s="9"/>
      <c r="I451" s="9"/>
      <c r="J451" s="9"/>
      <c r="K451" s="54">
        <f>K452</f>
        <v>13410.3</v>
      </c>
      <c r="L451" s="54">
        <f>L452</f>
        <v>0</v>
      </c>
      <c r="M451" s="9"/>
      <c r="N451" s="9"/>
      <c r="O451" s="9"/>
      <c r="P451" s="9"/>
    </row>
    <row r="452" spans="1:16" s="27" customFormat="1" ht="15.75">
      <c r="A452" s="163" t="s">
        <v>193</v>
      </c>
      <c r="B452" s="44" t="s">
        <v>70</v>
      </c>
      <c r="C452" s="44" t="s">
        <v>194</v>
      </c>
      <c r="D452" s="57">
        <v>12899.1</v>
      </c>
      <c r="E452" s="57">
        <v>12899.1</v>
      </c>
      <c r="F452" s="45">
        <f>D452-E452</f>
        <v>0</v>
      </c>
      <c r="G452" s="57">
        <v>13410.3</v>
      </c>
      <c r="H452" s="9"/>
      <c r="I452" s="9"/>
      <c r="J452" s="9"/>
      <c r="K452" s="57">
        <v>13410.3</v>
      </c>
      <c r="L452" s="45">
        <f>G452-K452</f>
        <v>0</v>
      </c>
      <c r="M452" s="9"/>
      <c r="N452" s="9"/>
      <c r="O452" s="9"/>
      <c r="P452" s="9"/>
    </row>
    <row r="453" spans="1:16" s="27" customFormat="1" ht="15.75">
      <c r="A453" s="155" t="s">
        <v>225</v>
      </c>
      <c r="B453" s="44" t="s">
        <v>70</v>
      </c>
      <c r="C453" s="44" t="s">
        <v>188</v>
      </c>
      <c r="D453" s="45">
        <f>D454</f>
        <v>702.3</v>
      </c>
      <c r="E453" s="45">
        <f>E454</f>
        <v>702.3</v>
      </c>
      <c r="F453" s="45">
        <f>F454</f>
        <v>0</v>
      </c>
      <c r="G453" s="45">
        <f>G454</f>
        <v>702.3</v>
      </c>
      <c r="H453" s="9"/>
      <c r="I453" s="9"/>
      <c r="J453" s="9"/>
      <c r="K453" s="45">
        <f>K454</f>
        <v>702.3</v>
      </c>
      <c r="L453" s="45">
        <f>L454</f>
        <v>0</v>
      </c>
      <c r="M453" s="9"/>
      <c r="N453" s="9"/>
      <c r="O453" s="9"/>
      <c r="P453" s="9"/>
    </row>
    <row r="454" spans="1:16" s="27" customFormat="1" ht="31.5">
      <c r="A454" s="155" t="s">
        <v>189</v>
      </c>
      <c r="B454" s="44" t="s">
        <v>70</v>
      </c>
      <c r="C454" s="44" t="s">
        <v>187</v>
      </c>
      <c r="D454" s="45">
        <v>702.3</v>
      </c>
      <c r="E454" s="45">
        <v>702.3</v>
      </c>
      <c r="F454" s="45">
        <f>D454-E454</f>
        <v>0</v>
      </c>
      <c r="G454" s="45">
        <v>702.3</v>
      </c>
      <c r="H454" s="9"/>
      <c r="I454" s="9"/>
      <c r="J454" s="9"/>
      <c r="K454" s="45">
        <v>702.3</v>
      </c>
      <c r="L454" s="45">
        <f>G454-K454</f>
        <v>0</v>
      </c>
      <c r="M454" s="9"/>
      <c r="N454" s="9"/>
      <c r="O454" s="9"/>
      <c r="P454" s="9"/>
    </row>
    <row r="455" spans="1:16" s="27" customFormat="1" ht="31.5">
      <c r="A455" s="156" t="s">
        <v>91</v>
      </c>
      <c r="B455" s="44" t="s">
        <v>218</v>
      </c>
      <c r="C455" s="52"/>
      <c r="D455" s="54">
        <f>D456+D458</f>
        <v>2841.2</v>
      </c>
      <c r="E455" s="54">
        <f>E456+E458</f>
        <v>2841.2</v>
      </c>
      <c r="F455" s="54">
        <f>F456+F458</f>
        <v>0</v>
      </c>
      <c r="G455" s="54">
        <f>G456+G458</f>
        <v>2841.2</v>
      </c>
      <c r="H455" s="280">
        <f>G457+G459+G462+G465+G468+G471-2312.89</f>
        <v>5714.210000000001</v>
      </c>
      <c r="I455" s="280"/>
      <c r="J455" s="9"/>
      <c r="K455" s="54">
        <f>K456+K458</f>
        <v>2841.2</v>
      </c>
      <c r="L455" s="54">
        <f>L456+L458</f>
        <v>0</v>
      </c>
      <c r="M455" s="9"/>
      <c r="N455" s="9"/>
      <c r="O455" s="9"/>
      <c r="P455" s="9"/>
    </row>
    <row r="456" spans="1:16" s="27" customFormat="1" ht="15.75">
      <c r="A456" s="155" t="s">
        <v>225</v>
      </c>
      <c r="B456" s="44" t="s">
        <v>218</v>
      </c>
      <c r="C456" s="44" t="s">
        <v>188</v>
      </c>
      <c r="D456" s="45">
        <f>D457</f>
        <v>2821.2</v>
      </c>
      <c r="E456" s="45">
        <f>E457</f>
        <v>2821.2</v>
      </c>
      <c r="F456" s="45">
        <f>F457</f>
        <v>0</v>
      </c>
      <c r="G456" s="45">
        <f>G457</f>
        <v>2821.2</v>
      </c>
      <c r="H456" s="9"/>
      <c r="I456" s="9"/>
      <c r="J456" s="9"/>
      <c r="K456" s="45">
        <f>K457</f>
        <v>2821.2</v>
      </c>
      <c r="L456" s="45">
        <f>L457</f>
        <v>0</v>
      </c>
      <c r="M456" s="9"/>
      <c r="N456" s="9"/>
      <c r="O456" s="9"/>
      <c r="P456" s="9"/>
    </row>
    <row r="457" spans="1:16" s="27" customFormat="1" ht="31.5">
      <c r="A457" s="155" t="s">
        <v>189</v>
      </c>
      <c r="B457" s="44" t="s">
        <v>218</v>
      </c>
      <c r="C457" s="44" t="s">
        <v>187</v>
      </c>
      <c r="D457" s="45">
        <v>2821.2</v>
      </c>
      <c r="E457" s="45">
        <v>2821.2</v>
      </c>
      <c r="F457" s="45">
        <f>D457-E457</f>
        <v>0</v>
      </c>
      <c r="G457" s="45">
        <v>2821.2</v>
      </c>
      <c r="H457" s="9"/>
      <c r="I457" s="9"/>
      <c r="J457" s="9"/>
      <c r="K457" s="45">
        <v>2821.2</v>
      </c>
      <c r="L457" s="45">
        <f>G457-K457</f>
        <v>0</v>
      </c>
      <c r="M457" s="9"/>
      <c r="N457" s="9"/>
      <c r="O457" s="9"/>
      <c r="P457" s="9"/>
    </row>
    <row r="458" spans="1:16" s="27" customFormat="1" ht="15.75">
      <c r="A458" s="155" t="s">
        <v>90</v>
      </c>
      <c r="B458" s="44" t="s">
        <v>218</v>
      </c>
      <c r="C458" s="44" t="s">
        <v>87</v>
      </c>
      <c r="D458" s="45">
        <f>D459</f>
        <v>20</v>
      </c>
      <c r="E458" s="45">
        <f>E459</f>
        <v>20</v>
      </c>
      <c r="F458" s="45">
        <f>F459</f>
        <v>0</v>
      </c>
      <c r="G458" s="45">
        <f>G459</f>
        <v>20</v>
      </c>
      <c r="H458" s="9"/>
      <c r="I458" s="9"/>
      <c r="J458" s="9"/>
      <c r="K458" s="45">
        <f>K459</f>
        <v>20</v>
      </c>
      <c r="L458" s="45">
        <f>L459</f>
        <v>0</v>
      </c>
      <c r="M458" s="9"/>
      <c r="N458" s="9"/>
      <c r="O458" s="9"/>
      <c r="P458" s="9"/>
    </row>
    <row r="459" spans="1:16" s="27" customFormat="1" ht="15.75">
      <c r="A459" s="155" t="s">
        <v>208</v>
      </c>
      <c r="B459" s="44" t="s">
        <v>218</v>
      </c>
      <c r="C459" s="44" t="s">
        <v>209</v>
      </c>
      <c r="D459" s="45">
        <v>20</v>
      </c>
      <c r="E459" s="45">
        <v>20</v>
      </c>
      <c r="F459" s="45">
        <f>D459-E459</f>
        <v>0</v>
      </c>
      <c r="G459" s="45">
        <v>20</v>
      </c>
      <c r="H459" s="9"/>
      <c r="I459" s="9"/>
      <c r="J459" s="9"/>
      <c r="K459" s="45">
        <v>20</v>
      </c>
      <c r="L459" s="45">
        <f>G459-K459</f>
        <v>0</v>
      </c>
      <c r="M459" s="9"/>
      <c r="N459" s="9"/>
      <c r="O459" s="9"/>
      <c r="P459" s="9"/>
    </row>
    <row r="460" spans="1:16" s="27" customFormat="1" ht="15.75">
      <c r="A460" s="156" t="s">
        <v>108</v>
      </c>
      <c r="B460" s="228" t="s">
        <v>20</v>
      </c>
      <c r="C460" s="52"/>
      <c r="D460" s="54">
        <f aca="true" t="shared" si="101" ref="D460:G461">D461</f>
        <v>526</v>
      </c>
      <c r="E460" s="54">
        <f t="shared" si="101"/>
        <v>526</v>
      </c>
      <c r="F460" s="54">
        <f t="shared" si="101"/>
        <v>0</v>
      </c>
      <c r="G460" s="54">
        <f t="shared" si="101"/>
        <v>526</v>
      </c>
      <c r="H460" s="9"/>
      <c r="I460" s="9"/>
      <c r="J460" s="9"/>
      <c r="K460" s="54">
        <f>K461</f>
        <v>526</v>
      </c>
      <c r="L460" s="54">
        <f>L461</f>
        <v>0</v>
      </c>
      <c r="M460" s="9"/>
      <c r="N460" s="9"/>
      <c r="O460" s="9"/>
      <c r="P460" s="9"/>
    </row>
    <row r="461" spans="1:16" s="27" customFormat="1" ht="15.75">
      <c r="A461" s="155" t="s">
        <v>225</v>
      </c>
      <c r="B461" s="44" t="s">
        <v>20</v>
      </c>
      <c r="C461" s="44" t="s">
        <v>188</v>
      </c>
      <c r="D461" s="45">
        <f t="shared" si="101"/>
        <v>526</v>
      </c>
      <c r="E461" s="45">
        <f t="shared" si="101"/>
        <v>526</v>
      </c>
      <c r="F461" s="45">
        <f t="shared" si="101"/>
        <v>0</v>
      </c>
      <c r="G461" s="45">
        <f t="shared" si="101"/>
        <v>526</v>
      </c>
      <c r="H461" s="9"/>
      <c r="I461" s="9"/>
      <c r="J461" s="9"/>
      <c r="K461" s="45">
        <f>K462</f>
        <v>526</v>
      </c>
      <c r="L461" s="45">
        <f>L462</f>
        <v>0</v>
      </c>
      <c r="M461" s="9"/>
      <c r="N461" s="9"/>
      <c r="O461" s="9"/>
      <c r="P461" s="9"/>
    </row>
    <row r="462" spans="1:16" s="27" customFormat="1" ht="31.5">
      <c r="A462" s="155" t="s">
        <v>189</v>
      </c>
      <c r="B462" s="44" t="s">
        <v>20</v>
      </c>
      <c r="C462" s="44" t="s">
        <v>187</v>
      </c>
      <c r="D462" s="45">
        <v>526</v>
      </c>
      <c r="E462" s="45">
        <v>526</v>
      </c>
      <c r="F462" s="45">
        <f>D462-E462</f>
        <v>0</v>
      </c>
      <c r="G462" s="45">
        <v>526</v>
      </c>
      <c r="H462" s="9"/>
      <c r="I462" s="9"/>
      <c r="J462" s="9"/>
      <c r="K462" s="45">
        <v>526</v>
      </c>
      <c r="L462" s="45">
        <f>G462-K462</f>
        <v>0</v>
      </c>
      <c r="M462" s="9"/>
      <c r="N462" s="9"/>
      <c r="O462" s="9"/>
      <c r="P462" s="9"/>
    </row>
    <row r="463" spans="1:16" s="27" customFormat="1" ht="15.75">
      <c r="A463" s="156" t="s">
        <v>109</v>
      </c>
      <c r="B463" s="44" t="s">
        <v>21</v>
      </c>
      <c r="C463" s="44"/>
      <c r="D463" s="45">
        <f aca="true" t="shared" si="102" ref="D463:G464">D464</f>
        <v>896</v>
      </c>
      <c r="E463" s="45">
        <f t="shared" si="102"/>
        <v>896</v>
      </c>
      <c r="F463" s="45">
        <f t="shared" si="102"/>
        <v>0</v>
      </c>
      <c r="G463" s="45">
        <f t="shared" si="102"/>
        <v>896</v>
      </c>
      <c r="H463" s="9"/>
      <c r="I463" s="9"/>
      <c r="J463" s="9"/>
      <c r="K463" s="45">
        <f>K464</f>
        <v>896</v>
      </c>
      <c r="L463" s="45">
        <f>L464</f>
        <v>0</v>
      </c>
      <c r="M463" s="9"/>
      <c r="N463" s="9"/>
      <c r="O463" s="9"/>
      <c r="P463" s="9"/>
    </row>
    <row r="464" spans="1:16" s="27" customFormat="1" ht="15.75">
      <c r="A464" s="155" t="s">
        <v>225</v>
      </c>
      <c r="B464" s="44" t="s">
        <v>21</v>
      </c>
      <c r="C464" s="44" t="s">
        <v>188</v>
      </c>
      <c r="D464" s="45">
        <f t="shared" si="102"/>
        <v>896</v>
      </c>
      <c r="E464" s="45">
        <f t="shared" si="102"/>
        <v>896</v>
      </c>
      <c r="F464" s="45">
        <f t="shared" si="102"/>
        <v>0</v>
      </c>
      <c r="G464" s="45">
        <f t="shared" si="102"/>
        <v>896</v>
      </c>
      <c r="H464" s="9"/>
      <c r="I464" s="9"/>
      <c r="J464" s="9"/>
      <c r="K464" s="45">
        <f>K465</f>
        <v>896</v>
      </c>
      <c r="L464" s="45">
        <f>L465</f>
        <v>0</v>
      </c>
      <c r="M464" s="9"/>
      <c r="N464" s="9"/>
      <c r="O464" s="9"/>
      <c r="P464" s="9"/>
    </row>
    <row r="465" spans="1:16" s="27" customFormat="1" ht="31.5">
      <c r="A465" s="155" t="s">
        <v>189</v>
      </c>
      <c r="B465" s="44" t="s">
        <v>21</v>
      </c>
      <c r="C465" s="44" t="s">
        <v>187</v>
      </c>
      <c r="D465" s="45">
        <v>896</v>
      </c>
      <c r="E465" s="45">
        <v>896</v>
      </c>
      <c r="F465" s="45">
        <f>D465-E465</f>
        <v>0</v>
      </c>
      <c r="G465" s="45">
        <v>896</v>
      </c>
      <c r="H465" s="9"/>
      <c r="I465" s="9"/>
      <c r="J465" s="9"/>
      <c r="K465" s="45">
        <v>896</v>
      </c>
      <c r="L465" s="45">
        <f>G465-K465</f>
        <v>0</v>
      </c>
      <c r="M465" s="9"/>
      <c r="N465" s="9"/>
      <c r="O465" s="9"/>
      <c r="P465" s="9"/>
    </row>
    <row r="466" spans="1:16" s="27" customFormat="1" ht="15.75">
      <c r="A466" s="153" t="s">
        <v>532</v>
      </c>
      <c r="B466" s="44" t="s">
        <v>533</v>
      </c>
      <c r="C466" s="44"/>
      <c r="D466" s="45">
        <f aca="true" t="shared" si="103" ref="D466:G467">D467</f>
        <v>100</v>
      </c>
      <c r="E466" s="45">
        <f t="shared" si="103"/>
        <v>100</v>
      </c>
      <c r="F466" s="45">
        <f t="shared" si="103"/>
        <v>0</v>
      </c>
      <c r="G466" s="45">
        <f t="shared" si="103"/>
        <v>100</v>
      </c>
      <c r="H466" s="9"/>
      <c r="I466" s="9"/>
      <c r="J466" s="9"/>
      <c r="K466" s="45">
        <f>K467</f>
        <v>100</v>
      </c>
      <c r="L466" s="45">
        <f>L467</f>
        <v>0</v>
      </c>
      <c r="M466" s="9"/>
      <c r="N466" s="9"/>
      <c r="O466" s="9"/>
      <c r="P466" s="9"/>
    </row>
    <row r="467" spans="1:16" s="27" customFormat="1" ht="15.75">
      <c r="A467" s="155" t="s">
        <v>225</v>
      </c>
      <c r="B467" s="44" t="s">
        <v>533</v>
      </c>
      <c r="C467" s="44" t="s">
        <v>188</v>
      </c>
      <c r="D467" s="45">
        <f t="shared" si="103"/>
        <v>100</v>
      </c>
      <c r="E467" s="45">
        <f t="shared" si="103"/>
        <v>100</v>
      </c>
      <c r="F467" s="45">
        <f t="shared" si="103"/>
        <v>0</v>
      </c>
      <c r="G467" s="45">
        <f t="shared" si="103"/>
        <v>100</v>
      </c>
      <c r="H467" s="9"/>
      <c r="I467" s="9"/>
      <c r="J467" s="9"/>
      <c r="K467" s="45">
        <f>K468</f>
        <v>100</v>
      </c>
      <c r="L467" s="45">
        <f>L468</f>
        <v>0</v>
      </c>
      <c r="M467" s="9"/>
      <c r="N467" s="9"/>
      <c r="O467" s="9"/>
      <c r="P467" s="9"/>
    </row>
    <row r="468" spans="1:16" s="27" customFormat="1" ht="31.5">
      <c r="A468" s="155" t="s">
        <v>189</v>
      </c>
      <c r="B468" s="44" t="s">
        <v>533</v>
      </c>
      <c r="C468" s="44" t="s">
        <v>187</v>
      </c>
      <c r="D468" s="45">
        <v>100</v>
      </c>
      <c r="E468" s="45">
        <v>100</v>
      </c>
      <c r="F468" s="45">
        <f>D468-E468</f>
        <v>0</v>
      </c>
      <c r="G468" s="45">
        <v>100</v>
      </c>
      <c r="H468" s="9"/>
      <c r="I468" s="9"/>
      <c r="J468" s="9"/>
      <c r="K468" s="45">
        <v>100</v>
      </c>
      <c r="L468" s="45">
        <f>G468-K468</f>
        <v>0</v>
      </c>
      <c r="M468" s="9"/>
      <c r="N468" s="9"/>
      <c r="O468" s="9"/>
      <c r="P468" s="9"/>
    </row>
    <row r="469" spans="1:16" s="27" customFormat="1" ht="15.75">
      <c r="A469" s="153" t="s">
        <v>415</v>
      </c>
      <c r="B469" s="44" t="s">
        <v>9</v>
      </c>
      <c r="C469" s="44"/>
      <c r="D469" s="45">
        <f aca="true" t="shared" si="104" ref="D469:G470">D470</f>
        <v>3450.8</v>
      </c>
      <c r="E469" s="45">
        <f t="shared" si="104"/>
        <v>3450.8</v>
      </c>
      <c r="F469" s="45">
        <f t="shared" si="104"/>
        <v>0</v>
      </c>
      <c r="G469" s="45">
        <f t="shared" si="104"/>
        <v>3663.9</v>
      </c>
      <c r="H469" s="9"/>
      <c r="I469" s="9"/>
      <c r="J469" s="9"/>
      <c r="K469" s="45">
        <f>K470</f>
        <v>3663.9</v>
      </c>
      <c r="L469" s="45">
        <f>L470</f>
        <v>0</v>
      </c>
      <c r="M469" s="9"/>
      <c r="N469" s="9"/>
      <c r="O469" s="9"/>
      <c r="P469" s="9"/>
    </row>
    <row r="470" spans="1:16" s="27" customFormat="1" ht="15.75">
      <c r="A470" s="155" t="s">
        <v>225</v>
      </c>
      <c r="B470" s="44" t="s">
        <v>9</v>
      </c>
      <c r="C470" s="44" t="s">
        <v>188</v>
      </c>
      <c r="D470" s="45">
        <f t="shared" si="104"/>
        <v>3450.8</v>
      </c>
      <c r="E470" s="45">
        <f t="shared" si="104"/>
        <v>3450.8</v>
      </c>
      <c r="F470" s="45">
        <f t="shared" si="104"/>
        <v>0</v>
      </c>
      <c r="G470" s="45">
        <f t="shared" si="104"/>
        <v>3663.9</v>
      </c>
      <c r="H470" s="9"/>
      <c r="I470" s="9"/>
      <c r="J470" s="9"/>
      <c r="K470" s="45">
        <f>K471</f>
        <v>3663.9</v>
      </c>
      <c r="L470" s="45">
        <f>L471</f>
        <v>0</v>
      </c>
      <c r="M470" s="9"/>
      <c r="N470" s="9"/>
      <c r="O470" s="9"/>
      <c r="P470" s="9"/>
    </row>
    <row r="471" spans="1:16" s="27" customFormat="1" ht="31.5">
      <c r="A471" s="155" t="s">
        <v>189</v>
      </c>
      <c r="B471" s="44" t="s">
        <v>9</v>
      </c>
      <c r="C471" s="44" t="s">
        <v>187</v>
      </c>
      <c r="D471" s="45">
        <v>3450.8</v>
      </c>
      <c r="E471" s="45">
        <v>3450.8</v>
      </c>
      <c r="F471" s="45">
        <f>D471-E471</f>
        <v>0</v>
      </c>
      <c r="G471" s="45">
        <v>3663.9</v>
      </c>
      <c r="H471" s="9"/>
      <c r="I471" s="9"/>
      <c r="J471" s="9"/>
      <c r="K471" s="45">
        <v>3663.9</v>
      </c>
      <c r="L471" s="45">
        <f>G471-K471</f>
        <v>0</v>
      </c>
      <c r="M471" s="9"/>
      <c r="N471" s="9"/>
      <c r="O471" s="9"/>
      <c r="P471" s="9"/>
    </row>
    <row r="472" spans="1:16" s="27" customFormat="1" ht="47.25">
      <c r="A472" s="153" t="s">
        <v>391</v>
      </c>
      <c r="B472" s="44" t="s">
        <v>392</v>
      </c>
      <c r="C472" s="44"/>
      <c r="D472" s="45">
        <f aca="true" t="shared" si="105" ref="D472:G473">D473</f>
        <v>2447.2999999999997</v>
      </c>
      <c r="E472" s="45">
        <f t="shared" si="105"/>
        <v>2447.2999999999997</v>
      </c>
      <c r="F472" s="45">
        <f t="shared" si="105"/>
        <v>0</v>
      </c>
      <c r="G472" s="45">
        <f t="shared" si="105"/>
        <v>2442.7</v>
      </c>
      <c r="H472" s="9"/>
      <c r="I472" s="9"/>
      <c r="J472" s="9"/>
      <c r="K472" s="45">
        <f>K473</f>
        <v>2442.7</v>
      </c>
      <c r="L472" s="45">
        <f>L473</f>
        <v>0</v>
      </c>
      <c r="M472" s="9"/>
      <c r="N472" s="9"/>
      <c r="O472" s="9"/>
      <c r="P472" s="9"/>
    </row>
    <row r="473" spans="1:16" s="27" customFormat="1" ht="15.75">
      <c r="A473" s="163" t="s">
        <v>226</v>
      </c>
      <c r="B473" s="44" t="s">
        <v>392</v>
      </c>
      <c r="C473" s="44" t="s">
        <v>199</v>
      </c>
      <c r="D473" s="45">
        <f t="shared" si="105"/>
        <v>2447.2999999999997</v>
      </c>
      <c r="E473" s="45">
        <f t="shared" si="105"/>
        <v>2447.2999999999997</v>
      </c>
      <c r="F473" s="45">
        <f t="shared" si="105"/>
        <v>0</v>
      </c>
      <c r="G473" s="45">
        <f t="shared" si="105"/>
        <v>2442.7</v>
      </c>
      <c r="H473" s="9"/>
      <c r="I473" s="9"/>
      <c r="J473" s="9"/>
      <c r="K473" s="45">
        <f>K474</f>
        <v>2442.7</v>
      </c>
      <c r="L473" s="45">
        <f>L474</f>
        <v>0</v>
      </c>
      <c r="M473" s="9"/>
      <c r="N473" s="9"/>
      <c r="O473" s="9"/>
      <c r="P473" s="9"/>
    </row>
    <row r="474" spans="1:16" s="27" customFormat="1" ht="15.75">
      <c r="A474" s="175" t="s">
        <v>179</v>
      </c>
      <c r="B474" s="44" t="s">
        <v>392</v>
      </c>
      <c r="C474" s="44" t="s">
        <v>200</v>
      </c>
      <c r="D474" s="45">
        <f>2451.2-3.9</f>
        <v>2447.2999999999997</v>
      </c>
      <c r="E474" s="45">
        <f>2451.2-3.9</f>
        <v>2447.2999999999997</v>
      </c>
      <c r="F474" s="45">
        <f>D474-E474</f>
        <v>0</v>
      </c>
      <c r="G474" s="45">
        <f>2451.2-8.5</f>
        <v>2442.7</v>
      </c>
      <c r="H474" s="9"/>
      <c r="I474" s="9"/>
      <c r="J474" s="9"/>
      <c r="K474" s="45">
        <f>2451.2-8.5</f>
        <v>2442.7</v>
      </c>
      <c r="L474" s="45">
        <f>G474-K474</f>
        <v>0</v>
      </c>
      <c r="M474" s="9"/>
      <c r="N474" s="9"/>
      <c r="O474" s="9"/>
      <c r="P474" s="9"/>
    </row>
    <row r="475" spans="1:16" s="27" customFormat="1" ht="47.25">
      <c r="A475" s="153" t="s">
        <v>393</v>
      </c>
      <c r="B475" s="44" t="s">
        <v>394</v>
      </c>
      <c r="C475" s="44"/>
      <c r="D475" s="45">
        <f aca="true" t="shared" si="106" ref="D475:G476">D476</f>
        <v>3096.6</v>
      </c>
      <c r="E475" s="45">
        <f t="shared" si="106"/>
        <v>3096.6</v>
      </c>
      <c r="F475" s="45">
        <f t="shared" si="106"/>
        <v>0</v>
      </c>
      <c r="G475" s="45">
        <f t="shared" si="106"/>
        <v>3101.1</v>
      </c>
      <c r="H475" s="9"/>
      <c r="I475" s="9"/>
      <c r="J475" s="9"/>
      <c r="K475" s="45">
        <f>K476</f>
        <v>3101.1</v>
      </c>
      <c r="L475" s="45">
        <f>L476</f>
        <v>0</v>
      </c>
      <c r="M475" s="9"/>
      <c r="N475" s="9"/>
      <c r="O475" s="9"/>
      <c r="P475" s="9"/>
    </row>
    <row r="476" spans="1:16" s="27" customFormat="1" ht="15.75">
      <c r="A476" s="163" t="s">
        <v>226</v>
      </c>
      <c r="B476" s="44" t="s">
        <v>394</v>
      </c>
      <c r="C476" s="44" t="s">
        <v>199</v>
      </c>
      <c r="D476" s="45">
        <f t="shared" si="106"/>
        <v>3096.6</v>
      </c>
      <c r="E476" s="45">
        <f t="shared" si="106"/>
        <v>3096.6</v>
      </c>
      <c r="F476" s="45">
        <f t="shared" si="106"/>
        <v>0</v>
      </c>
      <c r="G476" s="45">
        <f t="shared" si="106"/>
        <v>3101.1</v>
      </c>
      <c r="H476" s="9"/>
      <c r="I476" s="9"/>
      <c r="J476" s="9"/>
      <c r="K476" s="45">
        <f>K477</f>
        <v>3101.1</v>
      </c>
      <c r="L476" s="45">
        <f>L477</f>
        <v>0</v>
      </c>
      <c r="M476" s="9"/>
      <c r="N476" s="9"/>
      <c r="O476" s="9"/>
      <c r="P476" s="9"/>
    </row>
    <row r="477" spans="1:16" s="27" customFormat="1" ht="15.75">
      <c r="A477" s="175" t="s">
        <v>179</v>
      </c>
      <c r="B477" s="44" t="s">
        <v>394</v>
      </c>
      <c r="C477" s="44" t="s">
        <v>200</v>
      </c>
      <c r="D477" s="45">
        <f>3137.7-41.1</f>
        <v>3096.6</v>
      </c>
      <c r="E477" s="45">
        <f>3137.7-41.1</f>
        <v>3096.6</v>
      </c>
      <c r="F477" s="45">
        <f>D477-E477</f>
        <v>0</v>
      </c>
      <c r="G477" s="45">
        <f>3137.7-36.6</f>
        <v>3101.1</v>
      </c>
      <c r="H477" s="9"/>
      <c r="I477" s="9"/>
      <c r="J477" s="9"/>
      <c r="K477" s="45">
        <f>3137.7-36.6</f>
        <v>3101.1</v>
      </c>
      <c r="L477" s="45">
        <f>G477-K477</f>
        <v>0</v>
      </c>
      <c r="M477" s="9"/>
      <c r="N477" s="9"/>
      <c r="O477" s="9"/>
      <c r="P477" s="9"/>
    </row>
    <row r="478" spans="1:16" s="27" customFormat="1" ht="31.5">
      <c r="A478" s="237" t="s">
        <v>438</v>
      </c>
      <c r="B478" s="238" t="s">
        <v>61</v>
      </c>
      <c r="C478" s="253"/>
      <c r="D478" s="200">
        <f>D479+D485</f>
        <v>26056.600000000002</v>
      </c>
      <c r="E478" s="200">
        <f>E479+E485</f>
        <v>26056.600000000002</v>
      </c>
      <c r="F478" s="200">
        <f>F479+F485</f>
        <v>0</v>
      </c>
      <c r="G478" s="200">
        <f>G479+G485</f>
        <v>26571.100000000002</v>
      </c>
      <c r="H478" s="9"/>
      <c r="I478" s="9"/>
      <c r="J478" s="9"/>
      <c r="K478" s="200">
        <f>K479+K485</f>
        <v>26571.100000000002</v>
      </c>
      <c r="L478" s="200">
        <f>L479+L485</f>
        <v>0</v>
      </c>
      <c r="M478" s="9"/>
      <c r="N478" s="9"/>
      <c r="O478" s="9"/>
      <c r="P478" s="9"/>
    </row>
    <row r="479" spans="1:16" s="27" customFormat="1" ht="31.5">
      <c r="A479" s="152" t="s">
        <v>445</v>
      </c>
      <c r="B479" s="39" t="s">
        <v>62</v>
      </c>
      <c r="C479" s="39"/>
      <c r="D479" s="40">
        <f>D480</f>
        <v>13901.400000000001</v>
      </c>
      <c r="E479" s="40">
        <f>E480</f>
        <v>13901.400000000001</v>
      </c>
      <c r="F479" s="40">
        <f>F480</f>
        <v>0</v>
      </c>
      <c r="G479" s="40">
        <f>G480</f>
        <v>14415.900000000001</v>
      </c>
      <c r="H479" s="9"/>
      <c r="I479" s="9"/>
      <c r="J479" s="9"/>
      <c r="K479" s="40">
        <f>K480</f>
        <v>14415.900000000001</v>
      </c>
      <c r="L479" s="40">
        <f>L480</f>
        <v>0</v>
      </c>
      <c r="M479" s="9"/>
      <c r="N479" s="9"/>
      <c r="O479" s="9"/>
      <c r="P479" s="9"/>
    </row>
    <row r="480" spans="1:16" s="27" customFormat="1" ht="15.75">
      <c r="A480" s="156" t="s">
        <v>114</v>
      </c>
      <c r="B480" s="229" t="s">
        <v>63</v>
      </c>
      <c r="C480" s="44"/>
      <c r="D480" s="45">
        <f>D481+D483</f>
        <v>13901.400000000001</v>
      </c>
      <c r="E480" s="45">
        <f>E481+E483</f>
        <v>13901.400000000001</v>
      </c>
      <c r="F480" s="45">
        <f>F481+F483</f>
        <v>0</v>
      </c>
      <c r="G480" s="45">
        <f>G481+G483</f>
        <v>14415.900000000001</v>
      </c>
      <c r="H480" s="9"/>
      <c r="I480" s="9"/>
      <c r="J480" s="9"/>
      <c r="K480" s="45">
        <f>K481+K483</f>
        <v>14415.900000000001</v>
      </c>
      <c r="L480" s="45">
        <f>L481+L483</f>
        <v>0</v>
      </c>
      <c r="M480" s="9"/>
      <c r="N480" s="9"/>
      <c r="O480" s="9"/>
      <c r="P480" s="9"/>
    </row>
    <row r="481" spans="1:16" s="27" customFormat="1" ht="47.25">
      <c r="A481" s="155" t="s">
        <v>115</v>
      </c>
      <c r="B481" s="229" t="s">
        <v>63</v>
      </c>
      <c r="C481" s="44" t="s">
        <v>198</v>
      </c>
      <c r="D481" s="45">
        <f>D482</f>
        <v>13054.2</v>
      </c>
      <c r="E481" s="45">
        <f>E482</f>
        <v>13054.2</v>
      </c>
      <c r="F481" s="45">
        <f>F482</f>
        <v>0</v>
      </c>
      <c r="G481" s="45">
        <f>G482</f>
        <v>13568.7</v>
      </c>
      <c r="H481" s="9"/>
      <c r="I481" s="9"/>
      <c r="J481" s="9"/>
      <c r="K481" s="45">
        <f>K482</f>
        <v>13568.7</v>
      </c>
      <c r="L481" s="45">
        <f>L482</f>
        <v>0</v>
      </c>
      <c r="M481" s="9"/>
      <c r="N481" s="9"/>
      <c r="O481" s="9"/>
      <c r="P481" s="9"/>
    </row>
    <row r="482" spans="1:16" s="27" customFormat="1" ht="15.75">
      <c r="A482" s="163" t="s">
        <v>193</v>
      </c>
      <c r="B482" s="229" t="s">
        <v>63</v>
      </c>
      <c r="C482" s="44" t="s">
        <v>194</v>
      </c>
      <c r="D482" s="45">
        <v>13054.2</v>
      </c>
      <c r="E482" s="45">
        <v>13054.2</v>
      </c>
      <c r="F482" s="45">
        <f>D482-E482</f>
        <v>0</v>
      </c>
      <c r="G482" s="45">
        <v>13568.7</v>
      </c>
      <c r="H482" s="9"/>
      <c r="I482" s="9"/>
      <c r="J482" s="9"/>
      <c r="K482" s="45">
        <v>13568.7</v>
      </c>
      <c r="L482" s="45">
        <f>G482-K482</f>
        <v>0</v>
      </c>
      <c r="M482" s="9"/>
      <c r="N482" s="9"/>
      <c r="O482" s="9"/>
      <c r="P482" s="9"/>
    </row>
    <row r="483" spans="1:16" s="27" customFormat="1" ht="15.75">
      <c r="A483" s="155" t="s">
        <v>225</v>
      </c>
      <c r="B483" s="229" t="s">
        <v>63</v>
      </c>
      <c r="C483" s="44" t="s">
        <v>188</v>
      </c>
      <c r="D483" s="45">
        <f>D484</f>
        <v>847.2</v>
      </c>
      <c r="E483" s="45">
        <f>E484</f>
        <v>847.2</v>
      </c>
      <c r="F483" s="45">
        <f>F484</f>
        <v>0</v>
      </c>
      <c r="G483" s="45">
        <f>G484</f>
        <v>847.2</v>
      </c>
      <c r="H483" s="9"/>
      <c r="I483" s="9"/>
      <c r="J483" s="9"/>
      <c r="K483" s="45">
        <f>K484</f>
        <v>847.2</v>
      </c>
      <c r="L483" s="45">
        <f>L484</f>
        <v>0</v>
      </c>
      <c r="M483" s="9"/>
      <c r="N483" s="9"/>
      <c r="O483" s="9"/>
      <c r="P483" s="9"/>
    </row>
    <row r="484" spans="1:16" s="27" customFormat="1" ht="31.5">
      <c r="A484" s="155" t="s">
        <v>189</v>
      </c>
      <c r="B484" s="229" t="s">
        <v>63</v>
      </c>
      <c r="C484" s="44" t="s">
        <v>187</v>
      </c>
      <c r="D484" s="45">
        <v>847.2</v>
      </c>
      <c r="E484" s="45">
        <v>847.2</v>
      </c>
      <c r="F484" s="45">
        <f>D484-E484</f>
        <v>0</v>
      </c>
      <c r="G484" s="45">
        <v>847.2</v>
      </c>
      <c r="H484" s="9"/>
      <c r="I484" s="9"/>
      <c r="J484" s="9"/>
      <c r="K484" s="45">
        <v>847.2</v>
      </c>
      <c r="L484" s="45">
        <f>G484-K484</f>
        <v>0</v>
      </c>
      <c r="M484" s="9"/>
      <c r="N484" s="9"/>
      <c r="O484" s="9"/>
      <c r="P484" s="9"/>
    </row>
    <row r="485" spans="1:16" s="27" customFormat="1" ht="31.5">
      <c r="A485" s="152" t="s">
        <v>446</v>
      </c>
      <c r="B485" s="39" t="s">
        <v>60</v>
      </c>
      <c r="C485" s="39"/>
      <c r="D485" s="40">
        <f aca="true" t="shared" si="107" ref="D485:G486">D486</f>
        <v>12155.2</v>
      </c>
      <c r="E485" s="40">
        <f t="shared" si="107"/>
        <v>12155.2</v>
      </c>
      <c r="F485" s="40">
        <f t="shared" si="107"/>
        <v>0</v>
      </c>
      <c r="G485" s="40">
        <f t="shared" si="107"/>
        <v>12155.2</v>
      </c>
      <c r="H485" s="9"/>
      <c r="I485" s="9"/>
      <c r="J485" s="9"/>
      <c r="K485" s="40">
        <f>K486</f>
        <v>12155.2</v>
      </c>
      <c r="L485" s="40">
        <f>L486</f>
        <v>0</v>
      </c>
      <c r="M485" s="9"/>
      <c r="N485" s="9"/>
      <c r="O485" s="9"/>
      <c r="P485" s="9"/>
    </row>
    <row r="486" spans="1:16" s="27" customFormat="1" ht="15.75">
      <c r="A486" s="156" t="s">
        <v>101</v>
      </c>
      <c r="B486" s="44" t="s">
        <v>59</v>
      </c>
      <c r="C486" s="44"/>
      <c r="D486" s="45">
        <f t="shared" si="107"/>
        <v>12155.2</v>
      </c>
      <c r="E486" s="45">
        <f t="shared" si="107"/>
        <v>12155.2</v>
      </c>
      <c r="F486" s="45">
        <f t="shared" si="107"/>
        <v>0</v>
      </c>
      <c r="G486" s="45">
        <f t="shared" si="107"/>
        <v>12155.2</v>
      </c>
      <c r="H486" s="9"/>
      <c r="I486" s="9"/>
      <c r="J486" s="9"/>
      <c r="K486" s="45">
        <f>K487</f>
        <v>12155.2</v>
      </c>
      <c r="L486" s="45">
        <f>L487</f>
        <v>0</v>
      </c>
      <c r="M486" s="9"/>
      <c r="N486" s="9"/>
      <c r="O486" s="9"/>
      <c r="P486" s="9"/>
    </row>
    <row r="487" spans="1:16" s="35" customFormat="1" ht="15.75">
      <c r="A487" s="156" t="s">
        <v>110</v>
      </c>
      <c r="B487" s="44" t="s">
        <v>59</v>
      </c>
      <c r="C487" s="44" t="s">
        <v>112</v>
      </c>
      <c r="D487" s="45">
        <f>SUM(D488)</f>
        <v>12155.2</v>
      </c>
      <c r="E487" s="45">
        <f>SUM(E488)</f>
        <v>12155.2</v>
      </c>
      <c r="F487" s="45">
        <f>SUM(F488)</f>
        <v>0</v>
      </c>
      <c r="G487" s="45">
        <f>SUM(G488)</f>
        <v>12155.2</v>
      </c>
      <c r="H487" s="276"/>
      <c r="I487" s="276"/>
      <c r="J487" s="276"/>
      <c r="K487" s="45">
        <f>SUM(K488)</f>
        <v>12155.2</v>
      </c>
      <c r="L487" s="45">
        <f>SUM(L488)</f>
        <v>0</v>
      </c>
      <c r="M487" s="276"/>
      <c r="N487" s="276"/>
      <c r="O487" s="276"/>
      <c r="P487" s="276"/>
    </row>
    <row r="488" spans="1:16" s="27" customFormat="1" ht="15.75">
      <c r="A488" s="156" t="s">
        <v>111</v>
      </c>
      <c r="B488" s="44" t="s">
        <v>59</v>
      </c>
      <c r="C488" s="44" t="s">
        <v>113</v>
      </c>
      <c r="D488" s="45">
        <v>12155.2</v>
      </c>
      <c r="E488" s="45">
        <v>12155.2</v>
      </c>
      <c r="F488" s="45">
        <f>D488-E488</f>
        <v>0</v>
      </c>
      <c r="G488" s="45">
        <v>12155.2</v>
      </c>
      <c r="H488" s="9"/>
      <c r="I488" s="9"/>
      <c r="J488" s="9"/>
      <c r="K488" s="45">
        <v>12155.2</v>
      </c>
      <c r="L488" s="45">
        <f>G488-K488</f>
        <v>0</v>
      </c>
      <c r="M488" s="9"/>
      <c r="N488" s="9"/>
      <c r="O488" s="9"/>
      <c r="P488" s="9"/>
    </row>
    <row r="489" spans="1:16" s="27" customFormat="1" ht="31.5">
      <c r="A489" s="249" t="s">
        <v>416</v>
      </c>
      <c r="B489" s="238" t="s">
        <v>321</v>
      </c>
      <c r="C489" s="238"/>
      <c r="D489" s="200">
        <f>D490+D493+D496</f>
        <v>5164.9</v>
      </c>
      <c r="E489" s="200">
        <f>E490+E493+E496</f>
        <v>5164.9</v>
      </c>
      <c r="F489" s="200">
        <f>F490+F493+F496</f>
        <v>0</v>
      </c>
      <c r="G489" s="200">
        <f>G490+G493+G496</f>
        <v>5344.799999999999</v>
      </c>
      <c r="H489" s="9"/>
      <c r="I489" s="9"/>
      <c r="J489" s="9"/>
      <c r="K489" s="200">
        <f>K490+K493+K496</f>
        <v>5344.799999999999</v>
      </c>
      <c r="L489" s="200">
        <f>L490+L493+L496</f>
        <v>0</v>
      </c>
      <c r="M489" s="9"/>
      <c r="N489" s="9"/>
      <c r="O489" s="9"/>
      <c r="P489" s="9"/>
    </row>
    <row r="490" spans="1:16" s="27" customFormat="1" ht="31.5">
      <c r="A490" s="156" t="s">
        <v>93</v>
      </c>
      <c r="B490" s="44" t="s">
        <v>315</v>
      </c>
      <c r="C490" s="44"/>
      <c r="D490" s="45">
        <f aca="true" t="shared" si="108" ref="D490:G491">D491</f>
        <v>100</v>
      </c>
      <c r="E490" s="45">
        <f t="shared" si="108"/>
        <v>100</v>
      </c>
      <c r="F490" s="45">
        <f t="shared" si="108"/>
        <v>0</v>
      </c>
      <c r="G490" s="45">
        <f t="shared" si="108"/>
        <v>100</v>
      </c>
      <c r="H490" s="9"/>
      <c r="I490" s="9"/>
      <c r="J490" s="9"/>
      <c r="K490" s="45">
        <f>K491</f>
        <v>100</v>
      </c>
      <c r="L490" s="45">
        <f>L491</f>
        <v>0</v>
      </c>
      <c r="M490" s="9"/>
      <c r="N490" s="9"/>
      <c r="O490" s="9"/>
      <c r="P490" s="9"/>
    </row>
    <row r="491" spans="1:16" s="27" customFormat="1" ht="15.75">
      <c r="A491" s="155" t="s">
        <v>225</v>
      </c>
      <c r="B491" s="44" t="s">
        <v>315</v>
      </c>
      <c r="C491" s="44" t="s">
        <v>188</v>
      </c>
      <c r="D491" s="45">
        <f t="shared" si="108"/>
        <v>100</v>
      </c>
      <c r="E491" s="45">
        <f t="shared" si="108"/>
        <v>100</v>
      </c>
      <c r="F491" s="45">
        <f t="shared" si="108"/>
        <v>0</v>
      </c>
      <c r="G491" s="45">
        <f t="shared" si="108"/>
        <v>100</v>
      </c>
      <c r="H491" s="9"/>
      <c r="I491" s="9"/>
      <c r="J491" s="9"/>
      <c r="K491" s="45">
        <f>K492</f>
        <v>100</v>
      </c>
      <c r="L491" s="45">
        <f>L492</f>
        <v>0</v>
      </c>
      <c r="M491" s="9"/>
      <c r="N491" s="9"/>
      <c r="O491" s="9"/>
      <c r="P491" s="9"/>
    </row>
    <row r="492" spans="1:16" s="27" customFormat="1" ht="31.5">
      <c r="A492" s="155" t="s">
        <v>189</v>
      </c>
      <c r="B492" s="44" t="s">
        <v>315</v>
      </c>
      <c r="C492" s="44" t="s">
        <v>187</v>
      </c>
      <c r="D492" s="45">
        <v>100</v>
      </c>
      <c r="E492" s="45">
        <v>100</v>
      </c>
      <c r="F492" s="45">
        <f>D492-E492</f>
        <v>0</v>
      </c>
      <c r="G492" s="45">
        <v>100</v>
      </c>
      <c r="H492" s="9"/>
      <c r="I492" s="9"/>
      <c r="J492" s="9"/>
      <c r="K492" s="45">
        <v>100</v>
      </c>
      <c r="L492" s="45">
        <f>G492-K492</f>
        <v>0</v>
      </c>
      <c r="M492" s="9"/>
      <c r="N492" s="9"/>
      <c r="O492" s="9"/>
      <c r="P492" s="9"/>
    </row>
    <row r="493" spans="1:16" s="27" customFormat="1" ht="31.5">
      <c r="A493" s="156" t="s">
        <v>322</v>
      </c>
      <c r="B493" s="44" t="s">
        <v>323</v>
      </c>
      <c r="C493" s="44"/>
      <c r="D493" s="45">
        <f aca="true" t="shared" si="109" ref="D493:G494">D494</f>
        <v>57.4</v>
      </c>
      <c r="E493" s="45">
        <f t="shared" si="109"/>
        <v>57.4</v>
      </c>
      <c r="F493" s="45">
        <f t="shared" si="109"/>
        <v>0</v>
      </c>
      <c r="G493" s="45">
        <f t="shared" si="109"/>
        <v>57.4</v>
      </c>
      <c r="H493" s="9"/>
      <c r="I493" s="9"/>
      <c r="J493" s="9"/>
      <c r="K493" s="45">
        <f>K494</f>
        <v>57.4</v>
      </c>
      <c r="L493" s="45">
        <f>L494</f>
        <v>0</v>
      </c>
      <c r="M493" s="9"/>
      <c r="N493" s="9"/>
      <c r="O493" s="9"/>
      <c r="P493" s="9"/>
    </row>
    <row r="494" spans="1:16" s="27" customFormat="1" ht="15.75">
      <c r="A494" s="163" t="s">
        <v>89</v>
      </c>
      <c r="B494" s="44" t="s">
        <v>323</v>
      </c>
      <c r="C494" s="44" t="s">
        <v>85</v>
      </c>
      <c r="D494" s="45">
        <f t="shared" si="109"/>
        <v>57.4</v>
      </c>
      <c r="E494" s="45">
        <f t="shared" si="109"/>
        <v>57.4</v>
      </c>
      <c r="F494" s="45">
        <f t="shared" si="109"/>
        <v>0</v>
      </c>
      <c r="G494" s="45">
        <f t="shared" si="109"/>
        <v>57.4</v>
      </c>
      <c r="H494" s="9"/>
      <c r="I494" s="9"/>
      <c r="J494" s="9"/>
      <c r="K494" s="45">
        <f>K495</f>
        <v>57.4</v>
      </c>
      <c r="L494" s="45">
        <f>L495</f>
        <v>0</v>
      </c>
      <c r="M494" s="9"/>
      <c r="N494" s="9"/>
      <c r="O494" s="9"/>
      <c r="P494" s="9"/>
    </row>
    <row r="495" spans="1:16" s="27" customFormat="1" ht="15.75">
      <c r="A495" s="156" t="s">
        <v>84</v>
      </c>
      <c r="B495" s="44" t="s">
        <v>323</v>
      </c>
      <c r="C495" s="44" t="s">
        <v>86</v>
      </c>
      <c r="D495" s="45">
        <v>57.4</v>
      </c>
      <c r="E495" s="45">
        <v>57.4</v>
      </c>
      <c r="F495" s="45">
        <f>D495-E495</f>
        <v>0</v>
      </c>
      <c r="G495" s="45">
        <v>57.4</v>
      </c>
      <c r="H495" s="9"/>
      <c r="I495" s="9"/>
      <c r="J495" s="9"/>
      <c r="K495" s="45">
        <v>57.4</v>
      </c>
      <c r="L495" s="45">
        <f>G495-K495</f>
        <v>0</v>
      </c>
      <c r="M495" s="9"/>
      <c r="N495" s="9"/>
      <c r="O495" s="9"/>
      <c r="P495" s="9"/>
    </row>
    <row r="496" spans="1:16" s="33" customFormat="1" ht="31.5">
      <c r="A496" s="156" t="s">
        <v>120</v>
      </c>
      <c r="B496" s="44" t="s">
        <v>395</v>
      </c>
      <c r="C496" s="44"/>
      <c r="D496" s="45">
        <f>D497+D499</f>
        <v>5007.5</v>
      </c>
      <c r="E496" s="45">
        <f>E497+E499</f>
        <v>5007.5</v>
      </c>
      <c r="F496" s="45">
        <f>F497+F499</f>
        <v>0</v>
      </c>
      <c r="G496" s="45">
        <f>G497+G499</f>
        <v>5187.4</v>
      </c>
      <c r="H496" s="275"/>
      <c r="I496" s="275"/>
      <c r="J496" s="275"/>
      <c r="K496" s="45">
        <f>K497+K499</f>
        <v>5187.4</v>
      </c>
      <c r="L496" s="45">
        <f>L497+L499</f>
        <v>0</v>
      </c>
      <c r="M496" s="275"/>
      <c r="N496" s="275"/>
      <c r="O496" s="275"/>
      <c r="P496" s="275"/>
    </row>
    <row r="497" spans="1:16" s="33" customFormat="1" ht="47.25">
      <c r="A497" s="155" t="s">
        <v>115</v>
      </c>
      <c r="B497" s="44" t="s">
        <v>395</v>
      </c>
      <c r="C497" s="44" t="s">
        <v>198</v>
      </c>
      <c r="D497" s="45">
        <f>D498</f>
        <v>4622.5</v>
      </c>
      <c r="E497" s="45">
        <f>E498</f>
        <v>4622.5</v>
      </c>
      <c r="F497" s="45">
        <f>F498</f>
        <v>0</v>
      </c>
      <c r="G497" s="45">
        <f>G498</f>
        <v>4802.4</v>
      </c>
      <c r="H497" s="275"/>
      <c r="I497" s="275"/>
      <c r="J497" s="275"/>
      <c r="K497" s="45">
        <f>K498</f>
        <v>4802.4</v>
      </c>
      <c r="L497" s="45">
        <f>L498</f>
        <v>0</v>
      </c>
      <c r="M497" s="275"/>
      <c r="N497" s="275"/>
      <c r="O497" s="275"/>
      <c r="P497" s="275"/>
    </row>
    <row r="498" spans="1:16" s="33" customFormat="1" ht="15.75">
      <c r="A498" s="163" t="s">
        <v>193</v>
      </c>
      <c r="B498" s="44" t="s">
        <v>395</v>
      </c>
      <c r="C498" s="44" t="s">
        <v>194</v>
      </c>
      <c r="D498" s="45">
        <v>4622.5</v>
      </c>
      <c r="E498" s="45">
        <v>4622.5</v>
      </c>
      <c r="F498" s="45">
        <f>D498-E498</f>
        <v>0</v>
      </c>
      <c r="G498" s="45">
        <v>4802.4</v>
      </c>
      <c r="H498" s="275"/>
      <c r="I498" s="275"/>
      <c r="J498" s="275"/>
      <c r="K498" s="45">
        <v>4802.4</v>
      </c>
      <c r="L498" s="45">
        <f>G498-K498</f>
        <v>0</v>
      </c>
      <c r="M498" s="275"/>
      <c r="N498" s="275"/>
      <c r="O498" s="275"/>
      <c r="P498" s="275"/>
    </row>
    <row r="499" spans="1:16" s="33" customFormat="1" ht="15.75">
      <c r="A499" s="155" t="s">
        <v>225</v>
      </c>
      <c r="B499" s="44" t="s">
        <v>395</v>
      </c>
      <c r="C499" s="44" t="s">
        <v>188</v>
      </c>
      <c r="D499" s="45">
        <f>D500</f>
        <v>385</v>
      </c>
      <c r="E499" s="45">
        <f>E500</f>
        <v>385</v>
      </c>
      <c r="F499" s="45">
        <f>F500</f>
        <v>0</v>
      </c>
      <c r="G499" s="45">
        <f>G500</f>
        <v>385</v>
      </c>
      <c r="H499" s="275"/>
      <c r="I499" s="275"/>
      <c r="J499" s="275"/>
      <c r="K499" s="45">
        <f>K500</f>
        <v>385</v>
      </c>
      <c r="L499" s="45">
        <f>L500</f>
        <v>0</v>
      </c>
      <c r="M499" s="275"/>
      <c r="N499" s="275"/>
      <c r="O499" s="275"/>
      <c r="P499" s="275"/>
    </row>
    <row r="500" spans="1:16" s="33" customFormat="1" ht="31.5">
      <c r="A500" s="155" t="s">
        <v>189</v>
      </c>
      <c r="B500" s="44" t="s">
        <v>395</v>
      </c>
      <c r="C500" s="44" t="s">
        <v>187</v>
      </c>
      <c r="D500" s="45">
        <v>385</v>
      </c>
      <c r="E500" s="45">
        <v>385</v>
      </c>
      <c r="F500" s="45">
        <f>D500-E500</f>
        <v>0</v>
      </c>
      <c r="G500" s="45">
        <v>385</v>
      </c>
      <c r="H500" s="275"/>
      <c r="I500" s="275"/>
      <c r="J500" s="275"/>
      <c r="K500" s="45">
        <v>385</v>
      </c>
      <c r="L500" s="45">
        <f>G500-K500</f>
        <v>0</v>
      </c>
      <c r="M500" s="275"/>
      <c r="N500" s="275"/>
      <c r="O500" s="275"/>
      <c r="P500" s="275"/>
    </row>
    <row r="501" spans="1:16" s="33" customFormat="1" ht="31.5">
      <c r="A501" s="249" t="s">
        <v>509</v>
      </c>
      <c r="B501" s="238" t="s">
        <v>22</v>
      </c>
      <c r="C501" s="238"/>
      <c r="D501" s="200">
        <f>D502+D509</f>
        <v>112769.9</v>
      </c>
      <c r="E501" s="200">
        <f>E502+E509</f>
        <v>112769.9</v>
      </c>
      <c r="F501" s="200">
        <f>F502+F509</f>
        <v>0</v>
      </c>
      <c r="G501" s="200">
        <f>G502+G509</f>
        <v>220</v>
      </c>
      <c r="H501" s="275"/>
      <c r="I501" s="275"/>
      <c r="J501" s="275"/>
      <c r="K501" s="200">
        <f>K502+K509</f>
        <v>220</v>
      </c>
      <c r="L501" s="200">
        <f>L502+L509</f>
        <v>0</v>
      </c>
      <c r="M501" s="275"/>
      <c r="N501" s="275"/>
      <c r="O501" s="275"/>
      <c r="P501" s="275"/>
    </row>
    <row r="502" spans="1:16" s="17" customFormat="1" ht="31.5">
      <c r="A502" s="161" t="s">
        <v>299</v>
      </c>
      <c r="B502" s="39" t="s">
        <v>277</v>
      </c>
      <c r="C502" s="39"/>
      <c r="D502" s="40">
        <f>D503+D506</f>
        <v>8092.5</v>
      </c>
      <c r="E502" s="40">
        <f>E503+E506</f>
        <v>8092.5</v>
      </c>
      <c r="F502" s="40">
        <f>F503+F506</f>
        <v>0</v>
      </c>
      <c r="G502" s="40">
        <f>G503</f>
        <v>220</v>
      </c>
      <c r="H502" s="274"/>
      <c r="I502" s="274"/>
      <c r="J502" s="274"/>
      <c r="K502" s="40">
        <f aca="true" t="shared" si="110" ref="K502:L504">K503</f>
        <v>220</v>
      </c>
      <c r="L502" s="40">
        <f t="shared" si="110"/>
        <v>0</v>
      </c>
      <c r="M502" s="274"/>
      <c r="N502" s="274"/>
      <c r="O502" s="274"/>
      <c r="P502" s="274"/>
    </row>
    <row r="503" spans="1:16" s="17" customFormat="1" ht="15.75">
      <c r="A503" s="156" t="s">
        <v>279</v>
      </c>
      <c r="B503" s="44" t="s">
        <v>278</v>
      </c>
      <c r="C503" s="44"/>
      <c r="D503" s="45">
        <f aca="true" t="shared" si="111" ref="D503:F504">D504</f>
        <v>220</v>
      </c>
      <c r="E503" s="45">
        <f t="shared" si="111"/>
        <v>220</v>
      </c>
      <c r="F503" s="45">
        <f t="shared" si="111"/>
        <v>0</v>
      </c>
      <c r="G503" s="45">
        <f>G504</f>
        <v>220</v>
      </c>
      <c r="H503" s="274"/>
      <c r="I503" s="274"/>
      <c r="J503" s="274"/>
      <c r="K503" s="45">
        <f t="shared" si="110"/>
        <v>220</v>
      </c>
      <c r="L503" s="45">
        <f t="shared" si="110"/>
        <v>0</v>
      </c>
      <c r="M503" s="274"/>
      <c r="N503" s="274"/>
      <c r="O503" s="274"/>
      <c r="P503" s="274"/>
    </row>
    <row r="504" spans="1:16" s="33" customFormat="1" ht="15.75">
      <c r="A504" s="163" t="s">
        <v>89</v>
      </c>
      <c r="B504" s="44" t="s">
        <v>278</v>
      </c>
      <c r="C504" s="44" t="s">
        <v>85</v>
      </c>
      <c r="D504" s="45">
        <f t="shared" si="111"/>
        <v>220</v>
      </c>
      <c r="E504" s="45">
        <f t="shared" si="111"/>
        <v>220</v>
      </c>
      <c r="F504" s="45">
        <f t="shared" si="111"/>
        <v>0</v>
      </c>
      <c r="G504" s="45">
        <f>G505</f>
        <v>220</v>
      </c>
      <c r="H504" s="275"/>
      <c r="I504" s="275"/>
      <c r="J504" s="275"/>
      <c r="K504" s="45">
        <f t="shared" si="110"/>
        <v>220</v>
      </c>
      <c r="L504" s="45">
        <f t="shared" si="110"/>
        <v>0</v>
      </c>
      <c r="M504" s="275"/>
      <c r="N504" s="275"/>
      <c r="O504" s="275"/>
      <c r="P504" s="275"/>
    </row>
    <row r="505" spans="1:16" s="17" customFormat="1" ht="15.75">
      <c r="A505" s="156" t="s">
        <v>84</v>
      </c>
      <c r="B505" s="44" t="s">
        <v>278</v>
      </c>
      <c r="C505" s="44" t="s">
        <v>86</v>
      </c>
      <c r="D505" s="45">
        <v>220</v>
      </c>
      <c r="E505" s="45">
        <v>220</v>
      </c>
      <c r="F505" s="45">
        <f>D505-E505</f>
        <v>0</v>
      </c>
      <c r="G505" s="45">
        <v>220</v>
      </c>
      <c r="H505" s="274"/>
      <c r="I505" s="274"/>
      <c r="J505" s="274"/>
      <c r="K505" s="45">
        <v>220</v>
      </c>
      <c r="L505" s="45">
        <f>G505-K505</f>
        <v>0</v>
      </c>
      <c r="M505" s="274"/>
      <c r="N505" s="274"/>
      <c r="O505" s="274"/>
      <c r="P505" s="274"/>
    </row>
    <row r="506" spans="1:16" s="17" customFormat="1" ht="47.25">
      <c r="A506" s="156" t="s">
        <v>595</v>
      </c>
      <c r="B506" s="44" t="s">
        <v>594</v>
      </c>
      <c r="C506" s="44"/>
      <c r="D506" s="45">
        <f aca="true" t="shared" si="112" ref="D506:G507">D507</f>
        <v>7872.5</v>
      </c>
      <c r="E506" s="45">
        <f t="shared" si="112"/>
        <v>7872.5</v>
      </c>
      <c r="F506" s="45">
        <f t="shared" si="112"/>
        <v>0</v>
      </c>
      <c r="G506" s="45">
        <f t="shared" si="112"/>
        <v>0</v>
      </c>
      <c r="H506" s="274"/>
      <c r="I506" s="274"/>
      <c r="J506" s="274"/>
      <c r="K506" s="45">
        <f>K507</f>
        <v>0</v>
      </c>
      <c r="L506" s="45">
        <f>L507</f>
        <v>0</v>
      </c>
      <c r="M506" s="274"/>
      <c r="N506" s="274"/>
      <c r="O506" s="274"/>
      <c r="P506" s="274"/>
    </row>
    <row r="507" spans="1:16" s="33" customFormat="1" ht="15.75">
      <c r="A507" s="163" t="s">
        <v>226</v>
      </c>
      <c r="B507" s="44" t="s">
        <v>594</v>
      </c>
      <c r="C507" s="44" t="s">
        <v>199</v>
      </c>
      <c r="D507" s="45">
        <f t="shared" si="112"/>
        <v>7872.5</v>
      </c>
      <c r="E507" s="45">
        <f t="shared" si="112"/>
        <v>7872.5</v>
      </c>
      <c r="F507" s="45">
        <f t="shared" si="112"/>
        <v>0</v>
      </c>
      <c r="G507" s="45">
        <f t="shared" si="112"/>
        <v>0</v>
      </c>
      <c r="H507" s="275"/>
      <c r="I507" s="275"/>
      <c r="J507" s="275"/>
      <c r="K507" s="45">
        <f>K508</f>
        <v>0</v>
      </c>
      <c r="L507" s="45">
        <f>L508</f>
        <v>0</v>
      </c>
      <c r="M507" s="275"/>
      <c r="N507" s="275"/>
      <c r="O507" s="275"/>
      <c r="P507" s="275"/>
    </row>
    <row r="508" spans="1:16" s="17" customFormat="1" ht="15.75">
      <c r="A508" s="175" t="s">
        <v>179</v>
      </c>
      <c r="B508" s="44" t="s">
        <v>594</v>
      </c>
      <c r="C508" s="44" t="s">
        <v>200</v>
      </c>
      <c r="D508" s="45">
        <f>7864.6+7.9</f>
        <v>7872.5</v>
      </c>
      <c r="E508" s="45">
        <f>7864.6+7.9</f>
        <v>7872.5</v>
      </c>
      <c r="F508" s="45">
        <f>D508-E508</f>
        <v>0</v>
      </c>
      <c r="G508" s="45">
        <v>0</v>
      </c>
      <c r="H508" s="274"/>
      <c r="I508" s="274"/>
      <c r="J508" s="274"/>
      <c r="K508" s="45">
        <v>0</v>
      </c>
      <c r="L508" s="45">
        <f>G508-K508</f>
        <v>0</v>
      </c>
      <c r="M508" s="274"/>
      <c r="N508" s="274"/>
      <c r="O508" s="274"/>
      <c r="P508" s="274"/>
    </row>
    <row r="509" spans="1:16" s="17" customFormat="1" ht="15.75">
      <c r="A509" s="161" t="s">
        <v>500</v>
      </c>
      <c r="B509" s="39" t="s">
        <v>485</v>
      </c>
      <c r="C509" s="39"/>
      <c r="D509" s="40">
        <f aca="true" t="shared" si="113" ref="D509:G511">D510</f>
        <v>104677.4</v>
      </c>
      <c r="E509" s="40">
        <f t="shared" si="113"/>
        <v>104677.4</v>
      </c>
      <c r="F509" s="40">
        <f t="shared" si="113"/>
        <v>0</v>
      </c>
      <c r="G509" s="40">
        <f t="shared" si="113"/>
        <v>0</v>
      </c>
      <c r="H509" s="274"/>
      <c r="I509" s="274"/>
      <c r="J509" s="274"/>
      <c r="K509" s="40">
        <f aca="true" t="shared" si="114" ref="K509:L511">K510</f>
        <v>0</v>
      </c>
      <c r="L509" s="40">
        <f t="shared" si="114"/>
        <v>0</v>
      </c>
      <c r="M509" s="274"/>
      <c r="N509" s="274"/>
      <c r="O509" s="274"/>
      <c r="P509" s="274"/>
    </row>
    <row r="510" spans="1:16" s="17" customFormat="1" ht="15.75">
      <c r="A510" s="156" t="s">
        <v>593</v>
      </c>
      <c r="B510" s="44" t="s">
        <v>592</v>
      </c>
      <c r="C510" s="44"/>
      <c r="D510" s="45">
        <f t="shared" si="113"/>
        <v>104677.4</v>
      </c>
      <c r="E510" s="45">
        <f t="shared" si="113"/>
        <v>104677.4</v>
      </c>
      <c r="F510" s="45">
        <f t="shared" si="113"/>
        <v>0</v>
      </c>
      <c r="G510" s="45">
        <f t="shared" si="113"/>
        <v>0</v>
      </c>
      <c r="H510" s="274"/>
      <c r="I510" s="274"/>
      <c r="J510" s="274"/>
      <c r="K510" s="45">
        <f t="shared" si="114"/>
        <v>0</v>
      </c>
      <c r="L510" s="45">
        <f t="shared" si="114"/>
        <v>0</v>
      </c>
      <c r="M510" s="274"/>
      <c r="N510" s="274"/>
      <c r="O510" s="274"/>
      <c r="P510" s="274"/>
    </row>
    <row r="511" spans="1:16" s="27" customFormat="1" ht="15.75">
      <c r="A511" s="163" t="s">
        <v>226</v>
      </c>
      <c r="B511" s="44" t="s">
        <v>592</v>
      </c>
      <c r="C511" s="44" t="s">
        <v>199</v>
      </c>
      <c r="D511" s="45">
        <f t="shared" si="113"/>
        <v>104677.4</v>
      </c>
      <c r="E511" s="45">
        <f t="shared" si="113"/>
        <v>104677.4</v>
      </c>
      <c r="F511" s="45">
        <f t="shared" si="113"/>
        <v>0</v>
      </c>
      <c r="G511" s="45">
        <f t="shared" si="113"/>
        <v>0</v>
      </c>
      <c r="H511" s="9"/>
      <c r="I511" s="9"/>
      <c r="J511" s="9"/>
      <c r="K511" s="45">
        <f t="shared" si="114"/>
        <v>0</v>
      </c>
      <c r="L511" s="45">
        <f t="shared" si="114"/>
        <v>0</v>
      </c>
      <c r="M511" s="9"/>
      <c r="N511" s="9"/>
      <c r="O511" s="9"/>
      <c r="P511" s="9"/>
    </row>
    <row r="512" spans="1:16" s="27" customFormat="1" ht="15.75">
      <c r="A512" s="175" t="s">
        <v>179</v>
      </c>
      <c r="B512" s="44" t="s">
        <v>592</v>
      </c>
      <c r="C512" s="44" t="s">
        <v>200</v>
      </c>
      <c r="D512" s="45">
        <v>104677.4</v>
      </c>
      <c r="E512" s="45">
        <v>104677.4</v>
      </c>
      <c r="F512" s="45">
        <f>D512-E512</f>
        <v>0</v>
      </c>
      <c r="G512" s="45">
        <v>0</v>
      </c>
      <c r="H512" s="9"/>
      <c r="I512" s="9"/>
      <c r="J512" s="9"/>
      <c r="K512" s="45">
        <v>0</v>
      </c>
      <c r="L512" s="45">
        <f>G512-K512</f>
        <v>0</v>
      </c>
      <c r="M512" s="9"/>
      <c r="N512" s="9"/>
      <c r="O512" s="9"/>
      <c r="P512" s="9"/>
    </row>
    <row r="513" spans="1:16" s="27" customFormat="1" ht="31.5">
      <c r="A513" s="252" t="s">
        <v>421</v>
      </c>
      <c r="B513" s="238" t="s">
        <v>235</v>
      </c>
      <c r="C513" s="258"/>
      <c r="D513" s="257">
        <f>D514+D521</f>
        <v>4333.5</v>
      </c>
      <c r="E513" s="257">
        <f>E514+E521</f>
        <v>4333.5</v>
      </c>
      <c r="F513" s="257">
        <f>F514+F521</f>
        <v>0</v>
      </c>
      <c r="G513" s="257">
        <f>G514+G521</f>
        <v>4457.566</v>
      </c>
      <c r="H513" s="280">
        <f>G513-G520</f>
        <v>1232.5</v>
      </c>
      <c r="I513" s="9"/>
      <c r="J513" s="9"/>
      <c r="K513" s="257">
        <f>K514+K521</f>
        <v>4457.566</v>
      </c>
      <c r="L513" s="257">
        <f>L514+L521</f>
        <v>0</v>
      </c>
      <c r="M513" s="9"/>
      <c r="N513" s="9"/>
      <c r="O513" s="9"/>
      <c r="P513" s="9"/>
    </row>
    <row r="514" spans="1:16" s="27" customFormat="1" ht="15.75">
      <c r="A514" s="224" t="s">
        <v>201</v>
      </c>
      <c r="B514" s="39" t="s">
        <v>236</v>
      </c>
      <c r="C514" s="206"/>
      <c r="D514" s="40">
        <f>D515+D518</f>
        <v>3283.5</v>
      </c>
      <c r="E514" s="40">
        <f>E515+E518</f>
        <v>3283.5</v>
      </c>
      <c r="F514" s="40">
        <f>F515+F518</f>
        <v>0</v>
      </c>
      <c r="G514" s="40">
        <f>G515+G518</f>
        <v>3407.566</v>
      </c>
      <c r="H514" s="9"/>
      <c r="I514" s="9"/>
      <c r="J514" s="9"/>
      <c r="K514" s="40">
        <f>K515+K518</f>
        <v>3407.566</v>
      </c>
      <c r="L514" s="40">
        <f>L515+L518</f>
        <v>0</v>
      </c>
      <c r="M514" s="9"/>
      <c r="N514" s="9"/>
      <c r="O514" s="9"/>
      <c r="P514" s="9"/>
    </row>
    <row r="515" spans="1:16" s="27" customFormat="1" ht="15.75">
      <c r="A515" s="175" t="s">
        <v>106</v>
      </c>
      <c r="B515" s="44" t="s">
        <v>237</v>
      </c>
      <c r="C515" s="44"/>
      <c r="D515" s="45">
        <f aca="true" t="shared" si="115" ref="D515:G516">D516</f>
        <v>182.5</v>
      </c>
      <c r="E515" s="45">
        <f t="shared" si="115"/>
        <v>182.5</v>
      </c>
      <c r="F515" s="45">
        <f t="shared" si="115"/>
        <v>0</v>
      </c>
      <c r="G515" s="45">
        <f t="shared" si="115"/>
        <v>182.5</v>
      </c>
      <c r="H515" s="9"/>
      <c r="I515" s="9"/>
      <c r="J515" s="9"/>
      <c r="K515" s="45">
        <f>K516</f>
        <v>182.5</v>
      </c>
      <c r="L515" s="45">
        <f>L516</f>
        <v>0</v>
      </c>
      <c r="M515" s="9"/>
      <c r="N515" s="9"/>
      <c r="O515" s="9"/>
      <c r="P515" s="9"/>
    </row>
    <row r="516" spans="1:16" s="27" customFormat="1" ht="31.5">
      <c r="A516" s="175" t="s">
        <v>190</v>
      </c>
      <c r="B516" s="44" t="s">
        <v>237</v>
      </c>
      <c r="C516" s="44" t="s">
        <v>178</v>
      </c>
      <c r="D516" s="45">
        <f t="shared" si="115"/>
        <v>182.5</v>
      </c>
      <c r="E516" s="45">
        <f t="shared" si="115"/>
        <v>182.5</v>
      </c>
      <c r="F516" s="45">
        <f t="shared" si="115"/>
        <v>0</v>
      </c>
      <c r="G516" s="45">
        <f t="shared" si="115"/>
        <v>182.5</v>
      </c>
      <c r="H516" s="9"/>
      <c r="I516" s="9"/>
      <c r="J516" s="9"/>
      <c r="K516" s="45">
        <f>K517</f>
        <v>182.5</v>
      </c>
      <c r="L516" s="45">
        <f>L517</f>
        <v>0</v>
      </c>
      <c r="M516" s="9"/>
      <c r="N516" s="9"/>
      <c r="O516" s="9"/>
      <c r="P516" s="9"/>
    </row>
    <row r="517" spans="1:16" s="27" customFormat="1" ht="15.75">
      <c r="A517" s="175" t="s">
        <v>191</v>
      </c>
      <c r="B517" s="44" t="s">
        <v>237</v>
      </c>
      <c r="C517" s="44" t="s">
        <v>192</v>
      </c>
      <c r="D517" s="45">
        <v>182.5</v>
      </c>
      <c r="E517" s="45">
        <v>182.5</v>
      </c>
      <c r="F517" s="45">
        <f>D517-E517</f>
        <v>0</v>
      </c>
      <c r="G517" s="45">
        <v>182.5</v>
      </c>
      <c r="H517" s="9"/>
      <c r="I517" s="9"/>
      <c r="J517" s="9"/>
      <c r="K517" s="45">
        <v>182.5</v>
      </c>
      <c r="L517" s="45">
        <f>G517-K517</f>
        <v>0</v>
      </c>
      <c r="M517" s="9"/>
      <c r="N517" s="9"/>
      <c r="O517" s="9"/>
      <c r="P517" s="9"/>
    </row>
    <row r="518" spans="1:16" s="27" customFormat="1" ht="47.25">
      <c r="A518" s="175" t="s">
        <v>424</v>
      </c>
      <c r="B518" s="44" t="s">
        <v>241</v>
      </c>
      <c r="C518" s="44"/>
      <c r="D518" s="45">
        <f aca="true" t="shared" si="116" ref="D518:G519">D519</f>
        <v>3101</v>
      </c>
      <c r="E518" s="45">
        <f t="shared" si="116"/>
        <v>3101</v>
      </c>
      <c r="F518" s="45">
        <f t="shared" si="116"/>
        <v>0</v>
      </c>
      <c r="G518" s="45">
        <f t="shared" si="116"/>
        <v>3225.066</v>
      </c>
      <c r="H518" s="9"/>
      <c r="I518" s="9"/>
      <c r="J518" s="9"/>
      <c r="K518" s="45">
        <f>K519</f>
        <v>3225.066</v>
      </c>
      <c r="L518" s="45">
        <f>L519</f>
        <v>0</v>
      </c>
      <c r="M518" s="9"/>
      <c r="N518" s="9"/>
      <c r="O518" s="9"/>
      <c r="P518" s="9"/>
    </row>
    <row r="519" spans="1:16" s="27" customFormat="1" ht="31.5">
      <c r="A519" s="175" t="s">
        <v>190</v>
      </c>
      <c r="B519" s="44" t="s">
        <v>241</v>
      </c>
      <c r="C519" s="44" t="s">
        <v>178</v>
      </c>
      <c r="D519" s="45">
        <f t="shared" si="116"/>
        <v>3101</v>
      </c>
      <c r="E519" s="45">
        <f t="shared" si="116"/>
        <v>3101</v>
      </c>
      <c r="F519" s="45">
        <f t="shared" si="116"/>
        <v>0</v>
      </c>
      <c r="G519" s="45">
        <f t="shared" si="116"/>
        <v>3225.066</v>
      </c>
      <c r="H519" s="9"/>
      <c r="I519" s="9"/>
      <c r="J519" s="9"/>
      <c r="K519" s="45">
        <f>K520</f>
        <v>3225.066</v>
      </c>
      <c r="L519" s="45">
        <f>L520</f>
        <v>0</v>
      </c>
      <c r="M519" s="9"/>
      <c r="N519" s="9"/>
      <c r="O519" s="9"/>
      <c r="P519" s="9"/>
    </row>
    <row r="520" spans="1:16" s="27" customFormat="1" ht="15.75">
      <c r="A520" s="175" t="s">
        <v>191</v>
      </c>
      <c r="B520" s="44" t="s">
        <v>241</v>
      </c>
      <c r="C520" s="44" t="s">
        <v>192</v>
      </c>
      <c r="D520" s="45">
        <v>3101</v>
      </c>
      <c r="E520" s="45">
        <v>3101</v>
      </c>
      <c r="F520" s="45">
        <f>D520-E520</f>
        <v>0</v>
      </c>
      <c r="G520" s="45">
        <v>3225.066</v>
      </c>
      <c r="H520" s="9"/>
      <c r="I520" s="9"/>
      <c r="J520" s="9"/>
      <c r="K520" s="45">
        <v>3225.066</v>
      </c>
      <c r="L520" s="45">
        <f>G520-K520</f>
        <v>0</v>
      </c>
      <c r="M520" s="9"/>
      <c r="N520" s="9"/>
      <c r="O520" s="9"/>
      <c r="P520" s="9"/>
    </row>
    <row r="521" spans="1:16" s="27" customFormat="1" ht="31.5">
      <c r="A521" s="224" t="s">
        <v>503</v>
      </c>
      <c r="B521" s="39" t="s">
        <v>238</v>
      </c>
      <c r="C521" s="206"/>
      <c r="D521" s="40">
        <f>D522+D525+D528</f>
        <v>1050</v>
      </c>
      <c r="E521" s="40">
        <f>E522+E525+E528</f>
        <v>1050</v>
      </c>
      <c r="F521" s="40">
        <f>F522+F525+F528</f>
        <v>0</v>
      </c>
      <c r="G521" s="40">
        <f>G522+G525+G528</f>
        <v>1050</v>
      </c>
      <c r="H521" s="9"/>
      <c r="I521" s="9"/>
      <c r="J521" s="9"/>
      <c r="K521" s="40">
        <f>K522+K525+K528</f>
        <v>1050</v>
      </c>
      <c r="L521" s="40">
        <f>L522+L525+L528</f>
        <v>0</v>
      </c>
      <c r="M521" s="9"/>
      <c r="N521" s="9"/>
      <c r="O521" s="9"/>
      <c r="P521" s="9"/>
    </row>
    <row r="522" spans="1:16" s="27" customFormat="1" ht="15.75">
      <c r="A522" s="175" t="s">
        <v>265</v>
      </c>
      <c r="B522" s="44" t="s">
        <v>281</v>
      </c>
      <c r="C522" s="44"/>
      <c r="D522" s="45">
        <f aca="true" t="shared" si="117" ref="D522:G523">D523</f>
        <v>500</v>
      </c>
      <c r="E522" s="45">
        <f t="shared" si="117"/>
        <v>500</v>
      </c>
      <c r="F522" s="45">
        <f t="shared" si="117"/>
        <v>0</v>
      </c>
      <c r="G522" s="45">
        <f t="shared" si="117"/>
        <v>500</v>
      </c>
      <c r="H522" s="9"/>
      <c r="I522" s="9"/>
      <c r="J522" s="9"/>
      <c r="K522" s="45">
        <f>K523</f>
        <v>500</v>
      </c>
      <c r="L522" s="45">
        <f>L523</f>
        <v>0</v>
      </c>
      <c r="M522" s="9"/>
      <c r="N522" s="9"/>
      <c r="O522" s="9"/>
      <c r="P522" s="9"/>
    </row>
    <row r="523" spans="1:16" s="27" customFormat="1" ht="31.5">
      <c r="A523" s="175" t="s">
        <v>190</v>
      </c>
      <c r="B523" s="44" t="s">
        <v>281</v>
      </c>
      <c r="C523" s="44" t="s">
        <v>178</v>
      </c>
      <c r="D523" s="45">
        <f t="shared" si="117"/>
        <v>500</v>
      </c>
      <c r="E523" s="45">
        <f t="shared" si="117"/>
        <v>500</v>
      </c>
      <c r="F523" s="45">
        <f t="shared" si="117"/>
        <v>0</v>
      </c>
      <c r="G523" s="45">
        <f t="shared" si="117"/>
        <v>500</v>
      </c>
      <c r="H523" s="9"/>
      <c r="I523" s="9"/>
      <c r="J523" s="9"/>
      <c r="K523" s="45">
        <f>K524</f>
        <v>500</v>
      </c>
      <c r="L523" s="45">
        <f>L524</f>
        <v>0</v>
      </c>
      <c r="M523" s="9"/>
      <c r="N523" s="9"/>
      <c r="O523" s="9"/>
      <c r="P523" s="9"/>
    </row>
    <row r="524" spans="1:16" s="27" customFormat="1" ht="15.75">
      <c r="A524" s="175" t="s">
        <v>197</v>
      </c>
      <c r="B524" s="44" t="s">
        <v>281</v>
      </c>
      <c r="C524" s="44" t="s">
        <v>196</v>
      </c>
      <c r="D524" s="45">
        <v>500</v>
      </c>
      <c r="E524" s="45">
        <v>500</v>
      </c>
      <c r="F524" s="45">
        <f>D524-E524</f>
        <v>0</v>
      </c>
      <c r="G524" s="45">
        <v>500</v>
      </c>
      <c r="H524" s="9"/>
      <c r="I524" s="9"/>
      <c r="J524" s="9"/>
      <c r="K524" s="45">
        <v>500</v>
      </c>
      <c r="L524" s="45">
        <f>G524-K524</f>
        <v>0</v>
      </c>
      <c r="M524" s="9"/>
      <c r="N524" s="9"/>
      <c r="O524" s="9"/>
      <c r="P524" s="9"/>
    </row>
    <row r="525" spans="1:16" s="27" customFormat="1" ht="15.75">
      <c r="A525" s="175" t="s">
        <v>267</v>
      </c>
      <c r="B525" s="44" t="s">
        <v>280</v>
      </c>
      <c r="C525" s="44"/>
      <c r="D525" s="45">
        <f aca="true" t="shared" si="118" ref="D525:G526">D526</f>
        <v>370</v>
      </c>
      <c r="E525" s="45">
        <f t="shared" si="118"/>
        <v>450</v>
      </c>
      <c r="F525" s="45">
        <f t="shared" si="118"/>
        <v>-80</v>
      </c>
      <c r="G525" s="45">
        <f t="shared" si="118"/>
        <v>370</v>
      </c>
      <c r="H525" s="9"/>
      <c r="I525" s="9"/>
      <c r="J525" s="9"/>
      <c r="K525" s="45">
        <f>K526</f>
        <v>450</v>
      </c>
      <c r="L525" s="45">
        <f>L526</f>
        <v>-80</v>
      </c>
      <c r="M525" s="9"/>
      <c r="N525" s="9"/>
      <c r="O525" s="9"/>
      <c r="P525" s="9"/>
    </row>
    <row r="526" spans="1:16" s="27" customFormat="1" ht="31.5">
      <c r="A526" s="175" t="s">
        <v>190</v>
      </c>
      <c r="B526" s="44" t="s">
        <v>280</v>
      </c>
      <c r="C526" s="44" t="s">
        <v>178</v>
      </c>
      <c r="D526" s="45">
        <f t="shared" si="118"/>
        <v>370</v>
      </c>
      <c r="E526" s="45">
        <f t="shared" si="118"/>
        <v>450</v>
      </c>
      <c r="F526" s="45">
        <f t="shared" si="118"/>
        <v>-80</v>
      </c>
      <c r="G526" s="45">
        <f t="shared" si="118"/>
        <v>370</v>
      </c>
      <c r="H526" s="9"/>
      <c r="I526" s="9"/>
      <c r="J526" s="9"/>
      <c r="K526" s="45">
        <f>K527</f>
        <v>450</v>
      </c>
      <c r="L526" s="45">
        <f>L527</f>
        <v>-80</v>
      </c>
      <c r="M526" s="9"/>
      <c r="N526" s="9"/>
      <c r="O526" s="9"/>
      <c r="P526" s="9"/>
    </row>
    <row r="527" spans="1:16" s="27" customFormat="1" ht="15.75">
      <c r="A527" s="175" t="s">
        <v>197</v>
      </c>
      <c r="B527" s="44" t="s">
        <v>280</v>
      </c>
      <c r="C527" s="44" t="s">
        <v>196</v>
      </c>
      <c r="D527" s="45">
        <f>450-80</f>
        <v>370</v>
      </c>
      <c r="E527" s="45">
        <v>450</v>
      </c>
      <c r="F527" s="45">
        <f>D527-E527</f>
        <v>-80</v>
      </c>
      <c r="G527" s="45">
        <f>450-80</f>
        <v>370</v>
      </c>
      <c r="H527" s="9"/>
      <c r="I527" s="9"/>
      <c r="J527" s="9"/>
      <c r="K527" s="45">
        <v>450</v>
      </c>
      <c r="L527" s="45">
        <f>G527-K527</f>
        <v>-80</v>
      </c>
      <c r="M527" s="9"/>
      <c r="N527" s="9"/>
      <c r="O527" s="9"/>
      <c r="P527" s="9"/>
    </row>
    <row r="528" spans="1:16" s="27" customFormat="1" ht="31.5">
      <c r="A528" s="175" t="s">
        <v>268</v>
      </c>
      <c r="B528" s="44" t="s">
        <v>332</v>
      </c>
      <c r="C528" s="44"/>
      <c r="D528" s="45">
        <f aca="true" t="shared" si="119" ref="D528:G529">D529</f>
        <v>180</v>
      </c>
      <c r="E528" s="45">
        <f t="shared" si="119"/>
        <v>100</v>
      </c>
      <c r="F528" s="45">
        <f t="shared" si="119"/>
        <v>80</v>
      </c>
      <c r="G528" s="45">
        <f t="shared" si="119"/>
        <v>180</v>
      </c>
      <c r="H528" s="9"/>
      <c r="I528" s="9"/>
      <c r="J528" s="9"/>
      <c r="K528" s="45">
        <f>K529</f>
        <v>100</v>
      </c>
      <c r="L528" s="45">
        <f>L529</f>
        <v>80</v>
      </c>
      <c r="M528" s="9"/>
      <c r="N528" s="9"/>
      <c r="O528" s="9"/>
      <c r="P528" s="9"/>
    </row>
    <row r="529" spans="1:16" s="27" customFormat="1" ht="31.5">
      <c r="A529" s="175" t="s">
        <v>190</v>
      </c>
      <c r="B529" s="44" t="s">
        <v>332</v>
      </c>
      <c r="C529" s="44" t="s">
        <v>178</v>
      </c>
      <c r="D529" s="45">
        <f t="shared" si="119"/>
        <v>180</v>
      </c>
      <c r="E529" s="45">
        <f t="shared" si="119"/>
        <v>100</v>
      </c>
      <c r="F529" s="45">
        <f t="shared" si="119"/>
        <v>80</v>
      </c>
      <c r="G529" s="45">
        <f t="shared" si="119"/>
        <v>180</v>
      </c>
      <c r="H529" s="9"/>
      <c r="I529" s="9"/>
      <c r="J529" s="9"/>
      <c r="K529" s="45">
        <f>K530</f>
        <v>100</v>
      </c>
      <c r="L529" s="45">
        <f>L530</f>
        <v>80</v>
      </c>
      <c r="M529" s="9"/>
      <c r="N529" s="9"/>
      <c r="O529" s="9"/>
      <c r="P529" s="9"/>
    </row>
    <row r="530" spans="1:16" s="27" customFormat="1" ht="15.75">
      <c r="A530" s="175" t="s">
        <v>197</v>
      </c>
      <c r="B530" s="44" t="s">
        <v>332</v>
      </c>
      <c r="C530" s="44" t="s">
        <v>196</v>
      </c>
      <c r="D530" s="45">
        <f>100+80</f>
        <v>180</v>
      </c>
      <c r="E530" s="45">
        <v>100</v>
      </c>
      <c r="F530" s="45">
        <f>D530-E530</f>
        <v>80</v>
      </c>
      <c r="G530" s="45">
        <f>100+80</f>
        <v>180</v>
      </c>
      <c r="H530" s="9"/>
      <c r="I530" s="9"/>
      <c r="J530" s="9"/>
      <c r="K530" s="45">
        <v>100</v>
      </c>
      <c r="L530" s="45">
        <f>G530-K530</f>
        <v>80</v>
      </c>
      <c r="M530" s="9"/>
      <c r="N530" s="9"/>
      <c r="O530" s="9"/>
      <c r="P530" s="9"/>
    </row>
    <row r="531" spans="1:16" s="27" customFormat="1" ht="31.5">
      <c r="A531" s="237" t="s">
        <v>419</v>
      </c>
      <c r="B531" s="259" t="s">
        <v>41</v>
      </c>
      <c r="C531" s="253"/>
      <c r="D531" s="200">
        <f>D539+D544+D557+D562+D567+D570+D554+D532+D549</f>
        <v>79893.8</v>
      </c>
      <c r="E531" s="200">
        <f>E539+E544+E557+E562+E567+E570+E554+E532+E549</f>
        <v>79893.8</v>
      </c>
      <c r="F531" s="200">
        <f>F539+F544+F557+F562+F567+F570+F554+F532+F549</f>
        <v>0</v>
      </c>
      <c r="G531" s="200">
        <f>G539+G544+G557+G562+G567+G570+G554+G532+G549</f>
        <v>82577.12800000001</v>
      </c>
      <c r="H531" s="9"/>
      <c r="I531" s="9"/>
      <c r="J531" s="9"/>
      <c r="K531" s="200">
        <f>K539+K544+K557+K562+K567+K570+K554+K532+K549</f>
        <v>82577.12800000001</v>
      </c>
      <c r="L531" s="200">
        <f>L539+L544+L557+L562+L567+L570+L554+L532+L549</f>
        <v>0</v>
      </c>
      <c r="M531" s="9"/>
      <c r="N531" s="9"/>
      <c r="O531" s="9"/>
      <c r="P531" s="9"/>
    </row>
    <row r="532" spans="1:16" s="27" customFormat="1" ht="15.75">
      <c r="A532" s="153" t="s">
        <v>105</v>
      </c>
      <c r="B532" s="229" t="s">
        <v>252</v>
      </c>
      <c r="C532" s="44"/>
      <c r="D532" s="45">
        <f>D533+D535+D537</f>
        <v>23148.9</v>
      </c>
      <c r="E532" s="45">
        <f>E533+E535+E537</f>
        <v>23148.9</v>
      </c>
      <c r="F532" s="45">
        <f>F533+F535+F537</f>
        <v>0</v>
      </c>
      <c r="G532" s="45">
        <f>G533+G535+G537</f>
        <v>23741.2</v>
      </c>
      <c r="H532" s="9"/>
      <c r="I532" s="9"/>
      <c r="J532" s="9"/>
      <c r="K532" s="45">
        <f>K533+K535+K537</f>
        <v>23741.2</v>
      </c>
      <c r="L532" s="45">
        <f>L533+L535+L537</f>
        <v>0</v>
      </c>
      <c r="M532" s="9"/>
      <c r="N532" s="9"/>
      <c r="O532" s="9"/>
      <c r="P532" s="9"/>
    </row>
    <row r="533" spans="1:16" s="27" customFormat="1" ht="47.25">
      <c r="A533" s="155" t="s">
        <v>115</v>
      </c>
      <c r="B533" s="229" t="s">
        <v>252</v>
      </c>
      <c r="C533" s="44" t="s">
        <v>198</v>
      </c>
      <c r="D533" s="45">
        <f>D534</f>
        <v>8154.5</v>
      </c>
      <c r="E533" s="45">
        <f>E534</f>
        <v>8154.5</v>
      </c>
      <c r="F533" s="45">
        <f>F534</f>
        <v>0</v>
      </c>
      <c r="G533" s="45">
        <f>G534</f>
        <v>8464.1</v>
      </c>
      <c r="H533" s="9"/>
      <c r="I533" s="9"/>
      <c r="J533" s="9"/>
      <c r="K533" s="45">
        <f>K534</f>
        <v>8464.1</v>
      </c>
      <c r="L533" s="45">
        <f>L534</f>
        <v>0</v>
      </c>
      <c r="M533" s="9"/>
      <c r="N533" s="9"/>
      <c r="O533" s="9"/>
      <c r="P533" s="9"/>
    </row>
    <row r="534" spans="1:16" s="27" customFormat="1" ht="15.75">
      <c r="A534" s="155" t="s">
        <v>254</v>
      </c>
      <c r="B534" s="229" t="s">
        <v>252</v>
      </c>
      <c r="C534" s="44" t="s">
        <v>253</v>
      </c>
      <c r="D534" s="45">
        <v>8154.5</v>
      </c>
      <c r="E534" s="45">
        <v>8154.5</v>
      </c>
      <c r="F534" s="45">
        <f>D534-E534</f>
        <v>0</v>
      </c>
      <c r="G534" s="45">
        <v>8464.1</v>
      </c>
      <c r="H534" s="9"/>
      <c r="I534" s="9"/>
      <c r="J534" s="9"/>
      <c r="K534" s="45">
        <v>8464.1</v>
      </c>
      <c r="L534" s="45">
        <f>G534-K534</f>
        <v>0</v>
      </c>
      <c r="M534" s="9"/>
      <c r="N534" s="9"/>
      <c r="O534" s="9"/>
      <c r="P534" s="9"/>
    </row>
    <row r="535" spans="1:16" s="27" customFormat="1" ht="15.75">
      <c r="A535" s="155" t="s">
        <v>225</v>
      </c>
      <c r="B535" s="229" t="s">
        <v>252</v>
      </c>
      <c r="C535" s="44" t="s">
        <v>188</v>
      </c>
      <c r="D535" s="45">
        <f>D536</f>
        <v>14743.4</v>
      </c>
      <c r="E535" s="45">
        <f>E536</f>
        <v>14743.4</v>
      </c>
      <c r="F535" s="45">
        <f>F536</f>
        <v>0</v>
      </c>
      <c r="G535" s="45">
        <f>G536</f>
        <v>15026.1</v>
      </c>
      <c r="H535" s="9"/>
      <c r="I535" s="9"/>
      <c r="J535" s="9"/>
      <c r="K535" s="45">
        <f>K536</f>
        <v>15026.1</v>
      </c>
      <c r="L535" s="45">
        <f>L536</f>
        <v>0</v>
      </c>
      <c r="M535" s="9"/>
      <c r="N535" s="9"/>
      <c r="O535" s="9"/>
      <c r="P535" s="9"/>
    </row>
    <row r="536" spans="1:16" s="27" customFormat="1" ht="31.5">
      <c r="A536" s="155" t="s">
        <v>189</v>
      </c>
      <c r="B536" s="229" t="s">
        <v>252</v>
      </c>
      <c r="C536" s="44" t="s">
        <v>187</v>
      </c>
      <c r="D536" s="45">
        <v>14743.4</v>
      </c>
      <c r="E536" s="45">
        <v>14743.4</v>
      </c>
      <c r="F536" s="45">
        <f>D536-E536</f>
        <v>0</v>
      </c>
      <c r="G536" s="45">
        <v>15026.1</v>
      </c>
      <c r="H536" s="9"/>
      <c r="I536" s="9"/>
      <c r="J536" s="9"/>
      <c r="K536" s="45">
        <v>15026.1</v>
      </c>
      <c r="L536" s="45">
        <f>G536-K536</f>
        <v>0</v>
      </c>
      <c r="M536" s="9"/>
      <c r="N536" s="9"/>
      <c r="O536" s="9"/>
      <c r="P536" s="9"/>
    </row>
    <row r="537" spans="1:16" s="27" customFormat="1" ht="15.75">
      <c r="A537" s="163" t="s">
        <v>90</v>
      </c>
      <c r="B537" s="229" t="s">
        <v>252</v>
      </c>
      <c r="C537" s="44" t="s">
        <v>87</v>
      </c>
      <c r="D537" s="45">
        <f>D538</f>
        <v>251</v>
      </c>
      <c r="E537" s="45">
        <f>E538</f>
        <v>251</v>
      </c>
      <c r="F537" s="45">
        <f>F538</f>
        <v>0</v>
      </c>
      <c r="G537" s="45">
        <f>G538</f>
        <v>251</v>
      </c>
      <c r="H537" s="9"/>
      <c r="I537" s="9"/>
      <c r="J537" s="9"/>
      <c r="K537" s="45">
        <f>K538</f>
        <v>251</v>
      </c>
      <c r="L537" s="45">
        <f>L538</f>
        <v>0</v>
      </c>
      <c r="M537" s="9"/>
      <c r="N537" s="9"/>
      <c r="O537" s="9"/>
      <c r="P537" s="9"/>
    </row>
    <row r="538" spans="1:16" s="27" customFormat="1" ht="15.75">
      <c r="A538" s="163" t="s">
        <v>208</v>
      </c>
      <c r="B538" s="229" t="s">
        <v>252</v>
      </c>
      <c r="C538" s="44" t="s">
        <v>209</v>
      </c>
      <c r="D538" s="45">
        <v>251</v>
      </c>
      <c r="E538" s="45">
        <v>251</v>
      </c>
      <c r="F538" s="45">
        <f>D538-E538</f>
        <v>0</v>
      </c>
      <c r="G538" s="45">
        <v>251</v>
      </c>
      <c r="H538" s="9"/>
      <c r="I538" s="9"/>
      <c r="J538" s="9"/>
      <c r="K538" s="45">
        <v>251</v>
      </c>
      <c r="L538" s="45">
        <f>G538-K538</f>
        <v>0</v>
      </c>
      <c r="M538" s="9"/>
      <c r="N538" s="9"/>
      <c r="O538" s="9"/>
      <c r="P538" s="9"/>
    </row>
    <row r="539" spans="1:16" s="27" customFormat="1" ht="15.75">
      <c r="A539" s="153" t="s">
        <v>114</v>
      </c>
      <c r="B539" s="229" t="s">
        <v>42</v>
      </c>
      <c r="C539" s="44"/>
      <c r="D539" s="45">
        <f>D540+D542</f>
        <v>50902.3</v>
      </c>
      <c r="E539" s="45">
        <f>E540+E542</f>
        <v>50902.3</v>
      </c>
      <c r="F539" s="45">
        <f>F540+F542</f>
        <v>0</v>
      </c>
      <c r="G539" s="45">
        <f>G540+G542</f>
        <v>52860.200000000004</v>
      </c>
      <c r="H539" s="9"/>
      <c r="I539" s="9"/>
      <c r="J539" s="9"/>
      <c r="K539" s="45">
        <f>K540+K542</f>
        <v>52860.200000000004</v>
      </c>
      <c r="L539" s="45">
        <f>L540+L542</f>
        <v>0</v>
      </c>
      <c r="M539" s="9"/>
      <c r="N539" s="9"/>
      <c r="O539" s="9"/>
      <c r="P539" s="9"/>
    </row>
    <row r="540" spans="1:16" s="27" customFormat="1" ht="47.25">
      <c r="A540" s="155" t="s">
        <v>115</v>
      </c>
      <c r="B540" s="229" t="s">
        <v>42</v>
      </c>
      <c r="C540" s="44" t="s">
        <v>198</v>
      </c>
      <c r="D540" s="45">
        <f>D541</f>
        <v>50145</v>
      </c>
      <c r="E540" s="45">
        <f>E541</f>
        <v>50145</v>
      </c>
      <c r="F540" s="45">
        <f>F541</f>
        <v>0</v>
      </c>
      <c r="G540" s="45">
        <f>G541</f>
        <v>52102.9</v>
      </c>
      <c r="H540" s="9"/>
      <c r="I540" s="9"/>
      <c r="J540" s="9"/>
      <c r="K540" s="45">
        <f>K541</f>
        <v>52102.9</v>
      </c>
      <c r="L540" s="45">
        <f>L541</f>
        <v>0</v>
      </c>
      <c r="M540" s="9"/>
      <c r="N540" s="9"/>
      <c r="O540" s="9"/>
      <c r="P540" s="9"/>
    </row>
    <row r="541" spans="1:16" s="27" customFormat="1" ht="15.75">
      <c r="A541" s="163" t="s">
        <v>193</v>
      </c>
      <c r="B541" s="229" t="s">
        <v>42</v>
      </c>
      <c r="C541" s="44" t="s">
        <v>194</v>
      </c>
      <c r="D541" s="45">
        <f>46432.5+3712.5</f>
        <v>50145</v>
      </c>
      <c r="E541" s="45">
        <f>46432.5+3712.5</f>
        <v>50145</v>
      </c>
      <c r="F541" s="45">
        <f>D541-E541</f>
        <v>0</v>
      </c>
      <c r="G541" s="45">
        <f>48242+3860.9</f>
        <v>52102.9</v>
      </c>
      <c r="H541" s="9"/>
      <c r="I541" s="9"/>
      <c r="J541" s="9"/>
      <c r="K541" s="45">
        <f>48242+3860.9</f>
        <v>52102.9</v>
      </c>
      <c r="L541" s="45">
        <f>G541-K541</f>
        <v>0</v>
      </c>
      <c r="M541" s="9"/>
      <c r="N541" s="9"/>
      <c r="O541" s="9"/>
      <c r="P541" s="9"/>
    </row>
    <row r="542" spans="1:16" s="27" customFormat="1" ht="15.75">
      <c r="A542" s="155" t="s">
        <v>225</v>
      </c>
      <c r="B542" s="229" t="s">
        <v>42</v>
      </c>
      <c r="C542" s="44" t="s">
        <v>188</v>
      </c>
      <c r="D542" s="45">
        <f>D543</f>
        <v>757.3</v>
      </c>
      <c r="E542" s="45">
        <f>E543</f>
        <v>757.3</v>
      </c>
      <c r="F542" s="45">
        <f>F543</f>
        <v>0</v>
      </c>
      <c r="G542" s="45">
        <f>G543</f>
        <v>757.3</v>
      </c>
      <c r="H542" s="9"/>
      <c r="I542" s="9"/>
      <c r="J542" s="9"/>
      <c r="K542" s="45">
        <f>K543</f>
        <v>757.3</v>
      </c>
      <c r="L542" s="45">
        <f>L543</f>
        <v>0</v>
      </c>
      <c r="M542" s="9"/>
      <c r="N542" s="9"/>
      <c r="O542" s="9"/>
      <c r="P542" s="9"/>
    </row>
    <row r="543" spans="1:16" s="27" customFormat="1" ht="31.5">
      <c r="A543" s="155" t="s">
        <v>189</v>
      </c>
      <c r="B543" s="229" t="s">
        <v>42</v>
      </c>
      <c r="C543" s="44" t="s">
        <v>187</v>
      </c>
      <c r="D543" s="45">
        <v>757.3</v>
      </c>
      <c r="E543" s="45">
        <v>757.3</v>
      </c>
      <c r="F543" s="45">
        <f>D543-E543</f>
        <v>0</v>
      </c>
      <c r="G543" s="45">
        <v>757.3</v>
      </c>
      <c r="H543" s="9"/>
      <c r="I543" s="9"/>
      <c r="J543" s="9"/>
      <c r="K543" s="45">
        <v>757.3</v>
      </c>
      <c r="L543" s="45">
        <f>G543-K543</f>
        <v>0</v>
      </c>
      <c r="M543" s="9"/>
      <c r="N543" s="9"/>
      <c r="O543" s="9"/>
      <c r="P543" s="9"/>
    </row>
    <row r="544" spans="1:16" s="27" customFormat="1" ht="31.5">
      <c r="A544" s="156" t="s">
        <v>91</v>
      </c>
      <c r="B544" s="44" t="s">
        <v>53</v>
      </c>
      <c r="C544" s="44"/>
      <c r="D544" s="45">
        <f>SUM(D545,D547)</f>
        <v>2015</v>
      </c>
      <c r="E544" s="45">
        <f>SUM(E545,E547)</f>
        <v>2015</v>
      </c>
      <c r="F544" s="45">
        <f>SUM(F545,F547)</f>
        <v>0</v>
      </c>
      <c r="G544" s="45">
        <f>SUM(G545,G547)</f>
        <v>2015</v>
      </c>
      <c r="H544" s="9"/>
      <c r="I544" s="9"/>
      <c r="J544" s="9"/>
      <c r="K544" s="45">
        <f>SUM(K545,K547)</f>
        <v>2015</v>
      </c>
      <c r="L544" s="45">
        <f>SUM(L545,L547)</f>
        <v>0</v>
      </c>
      <c r="M544" s="9"/>
      <c r="N544" s="9"/>
      <c r="O544" s="9"/>
      <c r="P544" s="9"/>
    </row>
    <row r="545" spans="1:16" s="27" customFormat="1" ht="15.75">
      <c r="A545" s="155" t="s">
        <v>225</v>
      </c>
      <c r="B545" s="44" t="s">
        <v>53</v>
      </c>
      <c r="C545" s="44" t="s">
        <v>188</v>
      </c>
      <c r="D545" s="45">
        <f>D546</f>
        <v>1980</v>
      </c>
      <c r="E545" s="45">
        <f>E546</f>
        <v>1980</v>
      </c>
      <c r="F545" s="45">
        <f>F546</f>
        <v>0</v>
      </c>
      <c r="G545" s="45">
        <f>G546</f>
        <v>1980</v>
      </c>
      <c r="H545" s="9"/>
      <c r="I545" s="9"/>
      <c r="J545" s="9"/>
      <c r="K545" s="45">
        <f>K546</f>
        <v>1980</v>
      </c>
      <c r="L545" s="45">
        <f>L546</f>
        <v>0</v>
      </c>
      <c r="M545" s="9"/>
      <c r="N545" s="9"/>
      <c r="O545" s="9"/>
      <c r="P545" s="9"/>
    </row>
    <row r="546" spans="1:16" s="27" customFormat="1" ht="31.5">
      <c r="A546" s="155" t="s">
        <v>189</v>
      </c>
      <c r="B546" s="44" t="s">
        <v>53</v>
      </c>
      <c r="C546" s="44" t="s">
        <v>187</v>
      </c>
      <c r="D546" s="45">
        <v>1980</v>
      </c>
      <c r="E546" s="45">
        <v>1980</v>
      </c>
      <c r="F546" s="45">
        <f>D546-E546</f>
        <v>0</v>
      </c>
      <c r="G546" s="45">
        <v>1980</v>
      </c>
      <c r="H546" s="9"/>
      <c r="I546" s="9"/>
      <c r="J546" s="9"/>
      <c r="K546" s="45">
        <v>1980</v>
      </c>
      <c r="L546" s="45">
        <f>G546-K546</f>
        <v>0</v>
      </c>
      <c r="M546" s="9"/>
      <c r="N546" s="9"/>
      <c r="O546" s="9"/>
      <c r="P546" s="9"/>
    </row>
    <row r="547" spans="1:16" s="27" customFormat="1" ht="15.75">
      <c r="A547" s="163" t="s">
        <v>90</v>
      </c>
      <c r="B547" s="44" t="s">
        <v>53</v>
      </c>
      <c r="C547" s="44" t="s">
        <v>87</v>
      </c>
      <c r="D547" s="45">
        <f>D548</f>
        <v>35</v>
      </c>
      <c r="E547" s="45">
        <f>E548</f>
        <v>35</v>
      </c>
      <c r="F547" s="45">
        <f>F548</f>
        <v>0</v>
      </c>
      <c r="G547" s="45">
        <f>G548</f>
        <v>35</v>
      </c>
      <c r="H547" s="9"/>
      <c r="I547" s="9"/>
      <c r="J547" s="9"/>
      <c r="K547" s="45">
        <f>K548</f>
        <v>35</v>
      </c>
      <c r="L547" s="45">
        <f>L548</f>
        <v>0</v>
      </c>
      <c r="M547" s="9"/>
      <c r="N547" s="9"/>
      <c r="O547" s="9"/>
      <c r="P547" s="9"/>
    </row>
    <row r="548" spans="1:16" s="27" customFormat="1" ht="15.75">
      <c r="A548" s="163" t="s">
        <v>208</v>
      </c>
      <c r="B548" s="44" t="s">
        <v>53</v>
      </c>
      <c r="C548" s="44" t="s">
        <v>209</v>
      </c>
      <c r="D548" s="45">
        <v>35</v>
      </c>
      <c r="E548" s="45">
        <v>35</v>
      </c>
      <c r="F548" s="45">
        <f>D548-E548</f>
        <v>0</v>
      </c>
      <c r="G548" s="45">
        <v>35</v>
      </c>
      <c r="H548" s="9"/>
      <c r="I548" s="9"/>
      <c r="J548" s="9"/>
      <c r="K548" s="45">
        <v>35</v>
      </c>
      <c r="L548" s="45">
        <f>G548-K548</f>
        <v>0</v>
      </c>
      <c r="M548" s="9"/>
      <c r="N548" s="9"/>
      <c r="O548" s="9"/>
      <c r="P548" s="9"/>
    </row>
    <row r="549" spans="1:16" s="27" customFormat="1" ht="31.5">
      <c r="A549" s="163" t="s">
        <v>99</v>
      </c>
      <c r="B549" s="43" t="s">
        <v>427</v>
      </c>
      <c r="C549" s="44"/>
      <c r="D549" s="45">
        <f>D550+D552</f>
        <v>527.6999999999999</v>
      </c>
      <c r="E549" s="45">
        <f>E550+E552</f>
        <v>527.6999999999999</v>
      </c>
      <c r="F549" s="45">
        <f>F550+F552</f>
        <v>0</v>
      </c>
      <c r="G549" s="45">
        <f>G550+G552</f>
        <v>546.6</v>
      </c>
      <c r="H549" s="9"/>
      <c r="I549" s="9"/>
      <c r="J549" s="9"/>
      <c r="K549" s="45">
        <f>K550+K552</f>
        <v>546.6</v>
      </c>
      <c r="L549" s="45">
        <f>L550+L552</f>
        <v>0</v>
      </c>
      <c r="M549" s="9"/>
      <c r="N549" s="9"/>
      <c r="O549" s="9"/>
      <c r="P549" s="9"/>
    </row>
    <row r="550" spans="1:16" s="27" customFormat="1" ht="47.25">
      <c r="A550" s="155" t="s">
        <v>115</v>
      </c>
      <c r="B550" s="43" t="s">
        <v>427</v>
      </c>
      <c r="C550" s="44" t="s">
        <v>198</v>
      </c>
      <c r="D550" s="45">
        <f>D551</f>
        <v>501.4</v>
      </c>
      <c r="E550" s="45">
        <f>E551</f>
        <v>501.4</v>
      </c>
      <c r="F550" s="45">
        <f>F551</f>
        <v>0</v>
      </c>
      <c r="G550" s="45">
        <f>G551</f>
        <v>501.4</v>
      </c>
      <c r="H550" s="9"/>
      <c r="I550" s="9"/>
      <c r="J550" s="9"/>
      <c r="K550" s="45">
        <f>K551</f>
        <v>501.4</v>
      </c>
      <c r="L550" s="45">
        <f>L551</f>
        <v>0</v>
      </c>
      <c r="M550" s="9"/>
      <c r="N550" s="9"/>
      <c r="O550" s="9"/>
      <c r="P550" s="9"/>
    </row>
    <row r="551" spans="1:16" s="27" customFormat="1" ht="15.75">
      <c r="A551" s="163" t="s">
        <v>193</v>
      </c>
      <c r="B551" s="43" t="s">
        <v>427</v>
      </c>
      <c r="C551" s="44" t="s">
        <v>194</v>
      </c>
      <c r="D551" s="45">
        <v>501.4</v>
      </c>
      <c r="E551" s="45">
        <v>501.4</v>
      </c>
      <c r="F551" s="45">
        <f>D551-E551</f>
        <v>0</v>
      </c>
      <c r="G551" s="45">
        <v>501.4</v>
      </c>
      <c r="H551" s="9"/>
      <c r="I551" s="9"/>
      <c r="J551" s="9"/>
      <c r="K551" s="45">
        <v>501.4</v>
      </c>
      <c r="L551" s="45">
        <f>G551-K551</f>
        <v>0</v>
      </c>
      <c r="M551" s="9"/>
      <c r="N551" s="9"/>
      <c r="O551" s="9"/>
      <c r="P551" s="9"/>
    </row>
    <row r="552" spans="1:16" s="27" customFormat="1" ht="15.75">
      <c r="A552" s="155" t="s">
        <v>225</v>
      </c>
      <c r="B552" s="43" t="s">
        <v>427</v>
      </c>
      <c r="C552" s="44" t="s">
        <v>188</v>
      </c>
      <c r="D552" s="45">
        <f>D553</f>
        <v>26.3</v>
      </c>
      <c r="E552" s="45">
        <f>E553</f>
        <v>26.3</v>
      </c>
      <c r="F552" s="45">
        <f>F553</f>
        <v>0</v>
      </c>
      <c r="G552" s="45">
        <f>G553</f>
        <v>45.2</v>
      </c>
      <c r="H552" s="9"/>
      <c r="I552" s="9"/>
      <c r="J552" s="9"/>
      <c r="K552" s="45">
        <f>K553</f>
        <v>45.2</v>
      </c>
      <c r="L552" s="45">
        <f>L553</f>
        <v>0</v>
      </c>
      <c r="M552" s="9"/>
      <c r="N552" s="9"/>
      <c r="O552" s="9"/>
      <c r="P552" s="9"/>
    </row>
    <row r="553" spans="1:16" s="27" customFormat="1" ht="31.5">
      <c r="A553" s="155" t="s">
        <v>189</v>
      </c>
      <c r="B553" s="43" t="s">
        <v>427</v>
      </c>
      <c r="C553" s="44" t="s">
        <v>187</v>
      </c>
      <c r="D553" s="45">
        <v>26.3</v>
      </c>
      <c r="E553" s="45">
        <v>26.3</v>
      </c>
      <c r="F553" s="45">
        <f>D553-E553</f>
        <v>0</v>
      </c>
      <c r="G553" s="45">
        <v>45.2</v>
      </c>
      <c r="H553" s="9"/>
      <c r="I553" s="9"/>
      <c r="J553" s="9"/>
      <c r="K553" s="45">
        <v>45.2</v>
      </c>
      <c r="L553" s="45">
        <f>G553-K553</f>
        <v>0</v>
      </c>
      <c r="M553" s="9"/>
      <c r="N553" s="9"/>
      <c r="O553" s="9"/>
      <c r="P553" s="9"/>
    </row>
    <row r="554" spans="1:16" s="27" customFormat="1" ht="31.5">
      <c r="A554" s="159" t="s">
        <v>246</v>
      </c>
      <c r="B554" s="229" t="s">
        <v>247</v>
      </c>
      <c r="C554" s="44"/>
      <c r="D554" s="45">
        <f aca="true" t="shared" si="120" ref="D554:G555">D555</f>
        <v>1.4</v>
      </c>
      <c r="E554" s="45">
        <f t="shared" si="120"/>
        <v>1.4</v>
      </c>
      <c r="F554" s="45">
        <f t="shared" si="120"/>
        <v>0</v>
      </c>
      <c r="G554" s="45">
        <f t="shared" si="120"/>
        <v>1.2</v>
      </c>
      <c r="H554" s="9"/>
      <c r="I554" s="9"/>
      <c r="J554" s="9"/>
      <c r="K554" s="45">
        <f>K555</f>
        <v>1.2</v>
      </c>
      <c r="L554" s="45">
        <f>L555</f>
        <v>0</v>
      </c>
      <c r="M554" s="9"/>
      <c r="N554" s="9"/>
      <c r="O554" s="9"/>
      <c r="P554" s="9"/>
    </row>
    <row r="555" spans="1:16" s="27" customFormat="1" ht="15.75">
      <c r="A555" s="155" t="s">
        <v>225</v>
      </c>
      <c r="B555" s="229" t="s">
        <v>247</v>
      </c>
      <c r="C555" s="44" t="s">
        <v>188</v>
      </c>
      <c r="D555" s="45">
        <f t="shared" si="120"/>
        <v>1.4</v>
      </c>
      <c r="E555" s="45">
        <f t="shared" si="120"/>
        <v>1.4</v>
      </c>
      <c r="F555" s="45">
        <f t="shared" si="120"/>
        <v>0</v>
      </c>
      <c r="G555" s="45">
        <f t="shared" si="120"/>
        <v>1.2</v>
      </c>
      <c r="H555" s="9"/>
      <c r="I555" s="9"/>
      <c r="J555" s="9"/>
      <c r="K555" s="45">
        <f>K556</f>
        <v>1.2</v>
      </c>
      <c r="L555" s="45">
        <f>L556</f>
        <v>0</v>
      </c>
      <c r="M555" s="9"/>
      <c r="N555" s="9"/>
      <c r="O555" s="9"/>
      <c r="P555" s="9"/>
    </row>
    <row r="556" spans="1:16" s="27" customFormat="1" ht="31.5">
      <c r="A556" s="155" t="s">
        <v>189</v>
      </c>
      <c r="B556" s="229" t="s">
        <v>247</v>
      </c>
      <c r="C556" s="44" t="s">
        <v>187</v>
      </c>
      <c r="D556" s="45">
        <v>1.4</v>
      </c>
      <c r="E556" s="45">
        <v>1.4</v>
      </c>
      <c r="F556" s="45">
        <f>D556-E556</f>
        <v>0</v>
      </c>
      <c r="G556" s="45">
        <v>1.2</v>
      </c>
      <c r="H556" s="9"/>
      <c r="I556" s="9"/>
      <c r="J556" s="9"/>
      <c r="K556" s="45">
        <v>1.2</v>
      </c>
      <c r="L556" s="45">
        <f>G556-K556</f>
        <v>0</v>
      </c>
      <c r="M556" s="9"/>
      <c r="N556" s="9"/>
      <c r="O556" s="9"/>
      <c r="P556" s="9"/>
    </row>
    <row r="557" spans="1:16" s="27" customFormat="1" ht="31.5">
      <c r="A557" s="158" t="s">
        <v>118</v>
      </c>
      <c r="B557" s="229" t="s">
        <v>259</v>
      </c>
      <c r="C557" s="44"/>
      <c r="D557" s="45">
        <f>D558+D560</f>
        <v>1820.9</v>
      </c>
      <c r="E557" s="45">
        <f>E558+E560</f>
        <v>1820.9</v>
      </c>
      <c r="F557" s="45">
        <f>F558+F560</f>
        <v>0</v>
      </c>
      <c r="G557" s="45">
        <f>G558+G560</f>
        <v>1886.25</v>
      </c>
      <c r="H557" s="9"/>
      <c r="I557" s="9"/>
      <c r="J557" s="9"/>
      <c r="K557" s="45">
        <f>K558+K560</f>
        <v>1886.25</v>
      </c>
      <c r="L557" s="45">
        <f>L558+L560</f>
        <v>0</v>
      </c>
      <c r="M557" s="9"/>
      <c r="N557" s="9"/>
      <c r="O557" s="9"/>
      <c r="P557" s="9"/>
    </row>
    <row r="558" spans="1:16" s="27" customFormat="1" ht="47.25">
      <c r="A558" s="155" t="s">
        <v>115</v>
      </c>
      <c r="B558" s="229" t="s">
        <v>259</v>
      </c>
      <c r="C558" s="44" t="s">
        <v>198</v>
      </c>
      <c r="D558" s="45">
        <f>D559</f>
        <v>1680.9</v>
      </c>
      <c r="E558" s="45">
        <f>E559</f>
        <v>1680.9</v>
      </c>
      <c r="F558" s="45">
        <f>F559</f>
        <v>0</v>
      </c>
      <c r="G558" s="45">
        <f>G559</f>
        <v>1746.25</v>
      </c>
      <c r="H558" s="9"/>
      <c r="I558" s="9"/>
      <c r="J558" s="9"/>
      <c r="K558" s="45">
        <f>K559</f>
        <v>1746.25</v>
      </c>
      <c r="L558" s="45">
        <f>L559</f>
        <v>0</v>
      </c>
      <c r="M558" s="9"/>
      <c r="N558" s="9"/>
      <c r="O558" s="9"/>
      <c r="P558" s="9"/>
    </row>
    <row r="559" spans="1:16" s="27" customFormat="1" ht="15.75">
      <c r="A559" s="163" t="s">
        <v>193</v>
      </c>
      <c r="B559" s="229" t="s">
        <v>259</v>
      </c>
      <c r="C559" s="44" t="s">
        <v>194</v>
      </c>
      <c r="D559" s="45">
        <v>1680.9</v>
      </c>
      <c r="E559" s="45">
        <v>1680.9</v>
      </c>
      <c r="F559" s="45">
        <f>D559-E559</f>
        <v>0</v>
      </c>
      <c r="G559" s="45">
        <v>1746.25</v>
      </c>
      <c r="H559" s="9"/>
      <c r="I559" s="9"/>
      <c r="J559" s="9"/>
      <c r="K559" s="45">
        <v>1746.25</v>
      </c>
      <c r="L559" s="45">
        <f>G559-K559</f>
        <v>0</v>
      </c>
      <c r="M559" s="9"/>
      <c r="N559" s="9"/>
      <c r="O559" s="9"/>
      <c r="P559" s="9"/>
    </row>
    <row r="560" spans="1:16" s="27" customFormat="1" ht="15.75">
      <c r="A560" s="155" t="s">
        <v>225</v>
      </c>
      <c r="B560" s="229" t="s">
        <v>259</v>
      </c>
      <c r="C560" s="44" t="s">
        <v>188</v>
      </c>
      <c r="D560" s="45">
        <f>D561</f>
        <v>140</v>
      </c>
      <c r="E560" s="45">
        <f>E561</f>
        <v>140</v>
      </c>
      <c r="F560" s="45">
        <f>F561</f>
        <v>0</v>
      </c>
      <c r="G560" s="45">
        <f>G561</f>
        <v>140</v>
      </c>
      <c r="H560" s="9"/>
      <c r="I560" s="9"/>
      <c r="J560" s="9"/>
      <c r="K560" s="45">
        <f>K561</f>
        <v>140</v>
      </c>
      <c r="L560" s="45">
        <f>L561</f>
        <v>0</v>
      </c>
      <c r="M560" s="9"/>
      <c r="N560" s="9"/>
      <c r="O560" s="9"/>
      <c r="P560" s="9"/>
    </row>
    <row r="561" spans="1:16" s="27" customFormat="1" ht="31.5">
      <c r="A561" s="155" t="s">
        <v>189</v>
      </c>
      <c r="B561" s="229" t="s">
        <v>259</v>
      </c>
      <c r="C561" s="44" t="s">
        <v>187</v>
      </c>
      <c r="D561" s="45">
        <v>140</v>
      </c>
      <c r="E561" s="45">
        <v>140</v>
      </c>
      <c r="F561" s="45">
        <f>D561-E561</f>
        <v>0</v>
      </c>
      <c r="G561" s="45">
        <v>140</v>
      </c>
      <c r="H561" s="9"/>
      <c r="I561" s="9"/>
      <c r="J561" s="9"/>
      <c r="K561" s="45">
        <v>140</v>
      </c>
      <c r="L561" s="45">
        <f>G561-K561</f>
        <v>0</v>
      </c>
      <c r="M561" s="9"/>
      <c r="N561" s="9"/>
      <c r="O561" s="9"/>
      <c r="P561" s="9"/>
    </row>
    <row r="562" spans="1:16" s="27" customFormat="1" ht="31.5">
      <c r="A562" s="156" t="s">
        <v>98</v>
      </c>
      <c r="B562" s="134" t="s">
        <v>309</v>
      </c>
      <c r="C562" s="44"/>
      <c r="D562" s="45">
        <f>D565+D563</f>
        <v>1015.45</v>
      </c>
      <c r="E562" s="45">
        <f>E565+E563</f>
        <v>1015.45</v>
      </c>
      <c r="F562" s="45">
        <f>F565+F563</f>
        <v>0</v>
      </c>
      <c r="G562" s="45">
        <f>G565+G563</f>
        <v>1048.2</v>
      </c>
      <c r="H562" s="9"/>
      <c r="I562" s="9"/>
      <c r="J562" s="9"/>
      <c r="K562" s="45">
        <f>K565+K563</f>
        <v>1048.2</v>
      </c>
      <c r="L562" s="45">
        <f>L565+L563</f>
        <v>0</v>
      </c>
      <c r="M562" s="9"/>
      <c r="N562" s="9"/>
      <c r="O562" s="9"/>
      <c r="P562" s="9"/>
    </row>
    <row r="563" spans="1:16" s="27" customFormat="1" ht="47.25">
      <c r="A563" s="155" t="s">
        <v>115</v>
      </c>
      <c r="B563" s="134" t="s">
        <v>309</v>
      </c>
      <c r="C563" s="44" t="s">
        <v>198</v>
      </c>
      <c r="D563" s="45">
        <f>D564</f>
        <v>840.45</v>
      </c>
      <c r="E563" s="45">
        <f>E564</f>
        <v>840.45</v>
      </c>
      <c r="F563" s="45">
        <f>F564</f>
        <v>0</v>
      </c>
      <c r="G563" s="45">
        <f>G564</f>
        <v>873.2</v>
      </c>
      <c r="H563" s="9"/>
      <c r="I563" s="9"/>
      <c r="J563" s="9"/>
      <c r="K563" s="45">
        <f>K564</f>
        <v>873.2</v>
      </c>
      <c r="L563" s="45">
        <f>L564</f>
        <v>0</v>
      </c>
      <c r="M563" s="9"/>
      <c r="N563" s="9"/>
      <c r="O563" s="9"/>
      <c r="P563" s="9"/>
    </row>
    <row r="564" spans="1:16" s="27" customFormat="1" ht="15.75">
      <c r="A564" s="163" t="s">
        <v>193</v>
      </c>
      <c r="B564" s="134" t="s">
        <v>309</v>
      </c>
      <c r="C564" s="44" t="s">
        <v>194</v>
      </c>
      <c r="D564" s="45">
        <v>840.45</v>
      </c>
      <c r="E564" s="45">
        <v>840.45</v>
      </c>
      <c r="F564" s="45">
        <f>D564-E564</f>
        <v>0</v>
      </c>
      <c r="G564" s="45">
        <v>873.2</v>
      </c>
      <c r="H564" s="9"/>
      <c r="I564" s="9"/>
      <c r="J564" s="9"/>
      <c r="K564" s="45">
        <v>873.2</v>
      </c>
      <c r="L564" s="45">
        <f>G564-K564</f>
        <v>0</v>
      </c>
      <c r="M564" s="9"/>
      <c r="N564" s="9"/>
      <c r="O564" s="9"/>
      <c r="P564" s="9"/>
    </row>
    <row r="565" spans="1:16" s="27" customFormat="1" ht="15.75">
      <c r="A565" s="155" t="s">
        <v>225</v>
      </c>
      <c r="B565" s="134" t="s">
        <v>309</v>
      </c>
      <c r="C565" s="44" t="s">
        <v>188</v>
      </c>
      <c r="D565" s="45">
        <f>D566</f>
        <v>175</v>
      </c>
      <c r="E565" s="45">
        <f>E566</f>
        <v>175</v>
      </c>
      <c r="F565" s="45">
        <f>F566</f>
        <v>0</v>
      </c>
      <c r="G565" s="45">
        <f>G566</f>
        <v>175</v>
      </c>
      <c r="H565" s="9"/>
      <c r="I565" s="9"/>
      <c r="J565" s="9"/>
      <c r="K565" s="45">
        <f>K566</f>
        <v>175</v>
      </c>
      <c r="L565" s="45">
        <f>L566</f>
        <v>0</v>
      </c>
      <c r="M565" s="9"/>
      <c r="N565" s="9"/>
      <c r="O565" s="9"/>
      <c r="P565" s="9"/>
    </row>
    <row r="566" spans="1:16" s="27" customFormat="1" ht="31.5">
      <c r="A566" s="155" t="s">
        <v>189</v>
      </c>
      <c r="B566" s="134" t="s">
        <v>309</v>
      </c>
      <c r="C566" s="44" t="s">
        <v>187</v>
      </c>
      <c r="D566" s="45">
        <v>175</v>
      </c>
      <c r="E566" s="45">
        <v>175</v>
      </c>
      <c r="F566" s="45">
        <f>D566-E566</f>
        <v>0</v>
      </c>
      <c r="G566" s="45">
        <v>175</v>
      </c>
      <c r="H566" s="9"/>
      <c r="I566" s="9"/>
      <c r="J566" s="9"/>
      <c r="K566" s="45">
        <v>175</v>
      </c>
      <c r="L566" s="45">
        <f>G566-K566</f>
        <v>0</v>
      </c>
      <c r="M566" s="9"/>
      <c r="N566" s="9"/>
      <c r="O566" s="9"/>
      <c r="P566" s="9"/>
    </row>
    <row r="567" spans="1:16" s="27" customFormat="1" ht="47.25">
      <c r="A567" s="155" t="s">
        <v>119</v>
      </c>
      <c r="B567" s="134" t="s">
        <v>46</v>
      </c>
      <c r="C567" s="44"/>
      <c r="D567" s="45">
        <f aca="true" t="shared" si="121" ref="D567:G568">D568</f>
        <v>7</v>
      </c>
      <c r="E567" s="45">
        <f t="shared" si="121"/>
        <v>7</v>
      </c>
      <c r="F567" s="45">
        <f t="shared" si="121"/>
        <v>0</v>
      </c>
      <c r="G567" s="45">
        <f t="shared" si="121"/>
        <v>7</v>
      </c>
      <c r="H567" s="9"/>
      <c r="I567" s="9"/>
      <c r="J567" s="9"/>
      <c r="K567" s="45">
        <f>K568</f>
        <v>7</v>
      </c>
      <c r="L567" s="45">
        <f>L568</f>
        <v>0</v>
      </c>
      <c r="M567" s="9"/>
      <c r="N567" s="9"/>
      <c r="O567" s="9"/>
      <c r="P567" s="9"/>
    </row>
    <row r="568" spans="1:16" s="27" customFormat="1" ht="15.75">
      <c r="A568" s="155" t="s">
        <v>225</v>
      </c>
      <c r="B568" s="134" t="s">
        <v>46</v>
      </c>
      <c r="C568" s="44" t="s">
        <v>188</v>
      </c>
      <c r="D568" s="45">
        <f t="shared" si="121"/>
        <v>7</v>
      </c>
      <c r="E568" s="45">
        <f t="shared" si="121"/>
        <v>7</v>
      </c>
      <c r="F568" s="45">
        <f t="shared" si="121"/>
        <v>0</v>
      </c>
      <c r="G568" s="45">
        <f t="shared" si="121"/>
        <v>7</v>
      </c>
      <c r="H568" s="9"/>
      <c r="I568" s="9"/>
      <c r="J568" s="9"/>
      <c r="K568" s="45">
        <f>K569</f>
        <v>7</v>
      </c>
      <c r="L568" s="45">
        <f>L569</f>
        <v>0</v>
      </c>
      <c r="M568" s="9"/>
      <c r="N568" s="9"/>
      <c r="O568" s="9"/>
      <c r="P568" s="9"/>
    </row>
    <row r="569" spans="1:16" s="27" customFormat="1" ht="31.5">
      <c r="A569" s="155" t="s">
        <v>189</v>
      </c>
      <c r="B569" s="134" t="s">
        <v>46</v>
      </c>
      <c r="C569" s="44" t="s">
        <v>187</v>
      </c>
      <c r="D569" s="45">
        <v>7</v>
      </c>
      <c r="E569" s="45">
        <v>7</v>
      </c>
      <c r="F569" s="45">
        <f>D569-E569</f>
        <v>0</v>
      </c>
      <c r="G569" s="45">
        <v>7</v>
      </c>
      <c r="H569" s="9"/>
      <c r="I569" s="9"/>
      <c r="J569" s="9"/>
      <c r="K569" s="45">
        <v>7</v>
      </c>
      <c r="L569" s="45">
        <f>G569-K569</f>
        <v>0</v>
      </c>
      <c r="M569" s="9"/>
      <c r="N569" s="9"/>
      <c r="O569" s="9"/>
      <c r="P569" s="9"/>
    </row>
    <row r="570" spans="1:16" s="27" customFormat="1" ht="15.75">
      <c r="A570" s="158" t="s">
        <v>117</v>
      </c>
      <c r="B570" s="229" t="s">
        <v>47</v>
      </c>
      <c r="C570" s="44"/>
      <c r="D570" s="45">
        <f>D571+D573</f>
        <v>455.15</v>
      </c>
      <c r="E570" s="45">
        <f>E571+E573</f>
        <v>455.15</v>
      </c>
      <c r="F570" s="45">
        <f>F571+F573</f>
        <v>0</v>
      </c>
      <c r="G570" s="45">
        <f>G571+G573</f>
        <v>471.478</v>
      </c>
      <c r="H570" s="9"/>
      <c r="I570" s="9"/>
      <c r="J570" s="9"/>
      <c r="K570" s="45">
        <f>K571+K573</f>
        <v>471.478</v>
      </c>
      <c r="L570" s="45">
        <f>L571+L573</f>
        <v>0</v>
      </c>
      <c r="M570" s="9"/>
      <c r="N570" s="9"/>
      <c r="O570" s="9"/>
      <c r="P570" s="9"/>
    </row>
    <row r="571" spans="1:16" s="27" customFormat="1" ht="47.25">
      <c r="A571" s="155" t="s">
        <v>115</v>
      </c>
      <c r="B571" s="229" t="s">
        <v>47</v>
      </c>
      <c r="C571" s="44" t="s">
        <v>198</v>
      </c>
      <c r="D571" s="45">
        <f>D572</f>
        <v>420.15</v>
      </c>
      <c r="E571" s="45">
        <f>E572</f>
        <v>420.15</v>
      </c>
      <c r="F571" s="45">
        <f>F572</f>
        <v>0</v>
      </c>
      <c r="G571" s="45">
        <f>G572</f>
        <v>436.478</v>
      </c>
      <c r="H571" s="9"/>
      <c r="I571" s="9"/>
      <c r="J571" s="9"/>
      <c r="K571" s="45">
        <f>K572</f>
        <v>436.478</v>
      </c>
      <c r="L571" s="45">
        <f>L572</f>
        <v>0</v>
      </c>
      <c r="M571" s="9"/>
      <c r="N571" s="9"/>
      <c r="O571" s="9"/>
      <c r="P571" s="9"/>
    </row>
    <row r="572" spans="1:16" s="27" customFormat="1" ht="15.75">
      <c r="A572" s="163" t="s">
        <v>193</v>
      </c>
      <c r="B572" s="229" t="s">
        <v>47</v>
      </c>
      <c r="C572" s="44" t="s">
        <v>194</v>
      </c>
      <c r="D572" s="45">
        <v>420.15</v>
      </c>
      <c r="E572" s="45">
        <v>420.15</v>
      </c>
      <c r="F572" s="45">
        <f>D572-E572</f>
        <v>0</v>
      </c>
      <c r="G572" s="45">
        <v>436.478</v>
      </c>
      <c r="H572" s="9"/>
      <c r="I572" s="9"/>
      <c r="J572" s="9"/>
      <c r="K572" s="45">
        <v>436.478</v>
      </c>
      <c r="L572" s="45">
        <f>G572-K572</f>
        <v>0</v>
      </c>
      <c r="M572" s="9"/>
      <c r="N572" s="9"/>
      <c r="O572" s="9"/>
      <c r="P572" s="9"/>
    </row>
    <row r="573" spans="1:16" s="27" customFormat="1" ht="15.75">
      <c r="A573" s="155" t="s">
        <v>225</v>
      </c>
      <c r="B573" s="229" t="s">
        <v>47</v>
      </c>
      <c r="C573" s="44" t="s">
        <v>188</v>
      </c>
      <c r="D573" s="45">
        <f>D574</f>
        <v>35</v>
      </c>
      <c r="E573" s="45">
        <f>E574</f>
        <v>35</v>
      </c>
      <c r="F573" s="45">
        <f>F574</f>
        <v>0</v>
      </c>
      <c r="G573" s="45">
        <f>G574</f>
        <v>35</v>
      </c>
      <c r="H573" s="9"/>
      <c r="I573" s="9"/>
      <c r="J573" s="9"/>
      <c r="K573" s="45">
        <f>K574</f>
        <v>35</v>
      </c>
      <c r="L573" s="45">
        <f>L574</f>
        <v>0</v>
      </c>
      <c r="M573" s="9"/>
      <c r="N573" s="9"/>
      <c r="O573" s="9"/>
      <c r="P573" s="9"/>
    </row>
    <row r="574" spans="1:16" s="27" customFormat="1" ht="31.5">
      <c r="A574" s="155" t="s">
        <v>189</v>
      </c>
      <c r="B574" s="229" t="s">
        <v>47</v>
      </c>
      <c r="C574" s="44" t="s">
        <v>187</v>
      </c>
      <c r="D574" s="45">
        <v>35</v>
      </c>
      <c r="E574" s="45">
        <v>35</v>
      </c>
      <c r="F574" s="45">
        <f>D574-E574</f>
        <v>0</v>
      </c>
      <c r="G574" s="45">
        <v>35</v>
      </c>
      <c r="H574" s="9"/>
      <c r="I574" s="9"/>
      <c r="J574" s="9"/>
      <c r="K574" s="45">
        <v>35</v>
      </c>
      <c r="L574" s="45">
        <f>G574-K574</f>
        <v>0</v>
      </c>
      <c r="M574" s="9"/>
      <c r="N574" s="9"/>
      <c r="O574" s="9"/>
      <c r="P574" s="9"/>
    </row>
    <row r="575" spans="1:16" s="27" customFormat="1" ht="47.25">
      <c r="A575" s="237" t="s">
        <v>436</v>
      </c>
      <c r="B575" s="259" t="s">
        <v>260</v>
      </c>
      <c r="C575" s="238"/>
      <c r="D575" s="200">
        <f>D576</f>
        <v>18444</v>
      </c>
      <c r="E575" s="200">
        <f>E576</f>
        <v>18444</v>
      </c>
      <c r="F575" s="200">
        <f>F576</f>
        <v>0</v>
      </c>
      <c r="G575" s="200">
        <f>G576</f>
        <v>19141.5</v>
      </c>
      <c r="H575" s="9"/>
      <c r="I575" s="9"/>
      <c r="J575" s="9"/>
      <c r="K575" s="200">
        <f>K576</f>
        <v>19141.5</v>
      </c>
      <c r="L575" s="200">
        <f>L576</f>
        <v>0</v>
      </c>
      <c r="M575" s="9"/>
      <c r="N575" s="9"/>
      <c r="O575" s="9"/>
      <c r="P575" s="9"/>
    </row>
    <row r="576" spans="1:16" s="27" customFormat="1" ht="15.75">
      <c r="A576" s="153" t="s">
        <v>114</v>
      </c>
      <c r="B576" s="229" t="s">
        <v>261</v>
      </c>
      <c r="C576" s="44"/>
      <c r="D576" s="45">
        <f>D577+D579</f>
        <v>18444</v>
      </c>
      <c r="E576" s="45">
        <f>E577+E579</f>
        <v>18444</v>
      </c>
      <c r="F576" s="45">
        <f>F577+F579</f>
        <v>0</v>
      </c>
      <c r="G576" s="45">
        <f>G577+G579</f>
        <v>19141.5</v>
      </c>
      <c r="H576" s="9"/>
      <c r="I576" s="9"/>
      <c r="J576" s="9"/>
      <c r="K576" s="45">
        <f>K577+K579</f>
        <v>19141.5</v>
      </c>
      <c r="L576" s="45">
        <f>L577+L579</f>
        <v>0</v>
      </c>
      <c r="M576" s="9"/>
      <c r="N576" s="9"/>
      <c r="O576" s="9"/>
      <c r="P576" s="9"/>
    </row>
    <row r="577" spans="1:16" s="27" customFormat="1" ht="47.25">
      <c r="A577" s="155" t="s">
        <v>115</v>
      </c>
      <c r="B577" s="229" t="s">
        <v>261</v>
      </c>
      <c r="C577" s="44" t="s">
        <v>198</v>
      </c>
      <c r="D577" s="45">
        <f>D578</f>
        <v>17633.8</v>
      </c>
      <c r="E577" s="45">
        <f>E578</f>
        <v>17633.8</v>
      </c>
      <c r="F577" s="45">
        <f>F578</f>
        <v>0</v>
      </c>
      <c r="G577" s="45">
        <f>G578</f>
        <v>18331.3</v>
      </c>
      <c r="H577" s="9"/>
      <c r="I577" s="9"/>
      <c r="J577" s="9"/>
      <c r="K577" s="45">
        <f>K578</f>
        <v>18331.3</v>
      </c>
      <c r="L577" s="45">
        <f>L578</f>
        <v>0</v>
      </c>
      <c r="M577" s="9"/>
      <c r="N577" s="9"/>
      <c r="O577" s="9"/>
      <c r="P577" s="9"/>
    </row>
    <row r="578" spans="1:16" s="27" customFormat="1" ht="15.75">
      <c r="A578" s="163" t="s">
        <v>193</v>
      </c>
      <c r="B578" s="229" t="s">
        <v>261</v>
      </c>
      <c r="C578" s="44" t="s">
        <v>194</v>
      </c>
      <c r="D578" s="45">
        <v>17633.8</v>
      </c>
      <c r="E578" s="45">
        <v>17633.8</v>
      </c>
      <c r="F578" s="45">
        <f>D578-E578</f>
        <v>0</v>
      </c>
      <c r="G578" s="45">
        <v>18331.3</v>
      </c>
      <c r="H578" s="9"/>
      <c r="I578" s="9"/>
      <c r="J578" s="9"/>
      <c r="K578" s="45">
        <v>18331.3</v>
      </c>
      <c r="L578" s="45">
        <f>G578-K578</f>
        <v>0</v>
      </c>
      <c r="M578" s="9"/>
      <c r="N578" s="9"/>
      <c r="O578" s="9"/>
      <c r="P578" s="9"/>
    </row>
    <row r="579" spans="1:16" s="27" customFormat="1" ht="15.75">
      <c r="A579" s="155" t="s">
        <v>225</v>
      </c>
      <c r="B579" s="229" t="s">
        <v>261</v>
      </c>
      <c r="C579" s="44" t="s">
        <v>188</v>
      </c>
      <c r="D579" s="45">
        <f>D580</f>
        <v>810.2</v>
      </c>
      <c r="E579" s="45">
        <f>E580</f>
        <v>810.2</v>
      </c>
      <c r="F579" s="45">
        <f>F580</f>
        <v>0</v>
      </c>
      <c r="G579" s="45">
        <f>G580</f>
        <v>810.2</v>
      </c>
      <c r="H579" s="9"/>
      <c r="I579" s="9"/>
      <c r="J579" s="9"/>
      <c r="K579" s="45">
        <f>K580</f>
        <v>810.2</v>
      </c>
      <c r="L579" s="45">
        <f>L580</f>
        <v>0</v>
      </c>
      <c r="M579" s="9"/>
      <c r="N579" s="9"/>
      <c r="O579" s="9"/>
      <c r="P579" s="9"/>
    </row>
    <row r="580" spans="1:16" s="27" customFormat="1" ht="31.5">
      <c r="A580" s="155" t="s">
        <v>189</v>
      </c>
      <c r="B580" s="229" t="s">
        <v>261</v>
      </c>
      <c r="C580" s="44" t="s">
        <v>187</v>
      </c>
      <c r="D580" s="45">
        <v>810.2</v>
      </c>
      <c r="E580" s="45">
        <v>810.2</v>
      </c>
      <c r="F580" s="45">
        <f>D580-E580</f>
        <v>0</v>
      </c>
      <c r="G580" s="45">
        <v>810.2</v>
      </c>
      <c r="H580" s="9"/>
      <c r="I580" s="9"/>
      <c r="J580" s="9"/>
      <c r="K580" s="45">
        <v>810.2</v>
      </c>
      <c r="L580" s="45">
        <f>G580-K580</f>
        <v>0</v>
      </c>
      <c r="M580" s="9"/>
      <c r="N580" s="9"/>
      <c r="O580" s="9"/>
      <c r="P580" s="9"/>
    </row>
    <row r="581" spans="1:16" s="27" customFormat="1" ht="31.5">
      <c r="A581" s="252" t="s">
        <v>565</v>
      </c>
      <c r="B581" s="238" t="s">
        <v>338</v>
      </c>
      <c r="C581" s="250"/>
      <c r="D581" s="200">
        <f>D582+D585</f>
        <v>210</v>
      </c>
      <c r="E581" s="200">
        <f>E582+E585</f>
        <v>210</v>
      </c>
      <c r="F581" s="200">
        <f>F582+F585</f>
        <v>0</v>
      </c>
      <c r="G581" s="200">
        <f>G582+G585</f>
        <v>210</v>
      </c>
      <c r="H581" s="9"/>
      <c r="I581" s="9"/>
      <c r="J581" s="9"/>
      <c r="K581" s="200">
        <f>K582+K585</f>
        <v>210</v>
      </c>
      <c r="L581" s="200">
        <f>L582+L585</f>
        <v>0</v>
      </c>
      <c r="M581" s="9"/>
      <c r="N581" s="9"/>
      <c r="O581" s="9"/>
      <c r="P581" s="9"/>
    </row>
    <row r="582" spans="1:16" s="27" customFormat="1" ht="31.5">
      <c r="A582" s="156" t="s">
        <v>93</v>
      </c>
      <c r="B582" s="44" t="s">
        <v>356</v>
      </c>
      <c r="C582" s="140"/>
      <c r="D582" s="214">
        <f aca="true" t="shared" si="122" ref="D582:G583">D583</f>
        <v>10</v>
      </c>
      <c r="E582" s="214">
        <f t="shared" si="122"/>
        <v>10</v>
      </c>
      <c r="F582" s="214">
        <f t="shared" si="122"/>
        <v>0</v>
      </c>
      <c r="G582" s="214">
        <f t="shared" si="122"/>
        <v>10</v>
      </c>
      <c r="H582" s="9"/>
      <c r="I582" s="9"/>
      <c r="J582" s="9"/>
      <c r="K582" s="214">
        <f>K583</f>
        <v>10</v>
      </c>
      <c r="L582" s="214">
        <f>L583</f>
        <v>0</v>
      </c>
      <c r="M582" s="9"/>
      <c r="N582" s="9"/>
      <c r="O582" s="9"/>
      <c r="P582" s="9"/>
    </row>
    <row r="583" spans="1:16" s="27" customFormat="1" ht="15.75">
      <c r="A583" s="155" t="s">
        <v>225</v>
      </c>
      <c r="B583" s="44" t="s">
        <v>356</v>
      </c>
      <c r="C583" s="230">
        <v>200</v>
      </c>
      <c r="D583" s="54">
        <f t="shared" si="122"/>
        <v>10</v>
      </c>
      <c r="E583" s="54">
        <f t="shared" si="122"/>
        <v>10</v>
      </c>
      <c r="F583" s="54">
        <f t="shared" si="122"/>
        <v>0</v>
      </c>
      <c r="G583" s="54">
        <f t="shared" si="122"/>
        <v>10</v>
      </c>
      <c r="H583" s="9"/>
      <c r="I583" s="9"/>
      <c r="J583" s="9"/>
      <c r="K583" s="54">
        <f>K584</f>
        <v>10</v>
      </c>
      <c r="L583" s="54">
        <f>L584</f>
        <v>0</v>
      </c>
      <c r="M583" s="9"/>
      <c r="N583" s="9"/>
      <c r="O583" s="9"/>
      <c r="P583" s="9"/>
    </row>
    <row r="584" spans="1:16" s="27" customFormat="1" ht="31.5">
      <c r="A584" s="155" t="s">
        <v>189</v>
      </c>
      <c r="B584" s="44" t="s">
        <v>356</v>
      </c>
      <c r="C584" s="230">
        <v>240</v>
      </c>
      <c r="D584" s="54">
        <v>10</v>
      </c>
      <c r="E584" s="54">
        <v>10</v>
      </c>
      <c r="F584" s="45">
        <f>D584-E584</f>
        <v>0</v>
      </c>
      <c r="G584" s="54">
        <v>10</v>
      </c>
      <c r="H584" s="9"/>
      <c r="I584" s="9"/>
      <c r="J584" s="9"/>
      <c r="K584" s="54">
        <v>10</v>
      </c>
      <c r="L584" s="45">
        <f>G584-K584</f>
        <v>0</v>
      </c>
      <c r="M584" s="9"/>
      <c r="N584" s="9"/>
      <c r="O584" s="9"/>
      <c r="P584" s="9"/>
    </row>
    <row r="585" spans="1:16" s="27" customFormat="1" ht="31.5">
      <c r="A585" s="156" t="s">
        <v>577</v>
      </c>
      <c r="B585" s="231" t="s">
        <v>576</v>
      </c>
      <c r="C585" s="230"/>
      <c r="D585" s="54">
        <f aca="true" t="shared" si="123" ref="D585:G586">D586</f>
        <v>200</v>
      </c>
      <c r="E585" s="54">
        <f t="shared" si="123"/>
        <v>200</v>
      </c>
      <c r="F585" s="54">
        <f t="shared" si="123"/>
        <v>0</v>
      </c>
      <c r="G585" s="54">
        <f t="shared" si="123"/>
        <v>200</v>
      </c>
      <c r="H585" s="9"/>
      <c r="I585" s="9"/>
      <c r="J585" s="9"/>
      <c r="K585" s="54">
        <f>K586</f>
        <v>200</v>
      </c>
      <c r="L585" s="54">
        <f>L586</f>
        <v>0</v>
      </c>
      <c r="M585" s="9"/>
      <c r="N585" s="9"/>
      <c r="O585" s="9"/>
      <c r="P585" s="9"/>
    </row>
    <row r="586" spans="1:16" s="27" customFormat="1" ht="15.75">
      <c r="A586" s="155" t="s">
        <v>89</v>
      </c>
      <c r="B586" s="231" t="s">
        <v>576</v>
      </c>
      <c r="C586" s="230">
        <v>300</v>
      </c>
      <c r="D586" s="54">
        <f t="shared" si="123"/>
        <v>200</v>
      </c>
      <c r="E586" s="54">
        <f t="shared" si="123"/>
        <v>200</v>
      </c>
      <c r="F586" s="54">
        <f t="shared" si="123"/>
        <v>0</v>
      </c>
      <c r="G586" s="54">
        <f t="shared" si="123"/>
        <v>200</v>
      </c>
      <c r="H586" s="9"/>
      <c r="I586" s="9"/>
      <c r="J586" s="9"/>
      <c r="K586" s="54">
        <f>K587</f>
        <v>200</v>
      </c>
      <c r="L586" s="54">
        <f>L587</f>
        <v>0</v>
      </c>
      <c r="M586" s="9"/>
      <c r="N586" s="9"/>
      <c r="O586" s="9"/>
      <c r="P586" s="9"/>
    </row>
    <row r="587" spans="1:16" s="27" customFormat="1" ht="15.75">
      <c r="A587" s="155" t="s">
        <v>405</v>
      </c>
      <c r="B587" s="231" t="s">
        <v>576</v>
      </c>
      <c r="C587" s="230">
        <v>310</v>
      </c>
      <c r="D587" s="54">
        <v>200</v>
      </c>
      <c r="E587" s="54">
        <v>200</v>
      </c>
      <c r="F587" s="45">
        <f>D587-E587</f>
        <v>0</v>
      </c>
      <c r="G587" s="54">
        <v>200</v>
      </c>
      <c r="H587" s="9"/>
      <c r="I587" s="9"/>
      <c r="J587" s="9"/>
      <c r="K587" s="54">
        <v>200</v>
      </c>
      <c r="L587" s="45">
        <f>G587-K587</f>
        <v>0</v>
      </c>
      <c r="M587" s="9"/>
      <c r="N587" s="9"/>
      <c r="O587" s="9"/>
      <c r="P587" s="9"/>
    </row>
    <row r="588" spans="1:16" s="27" customFormat="1" ht="47.25">
      <c r="A588" s="237" t="s">
        <v>566</v>
      </c>
      <c r="B588" s="259" t="s">
        <v>333</v>
      </c>
      <c r="C588" s="238"/>
      <c r="D588" s="200">
        <f>D589</f>
        <v>10605.8</v>
      </c>
      <c r="E588" s="200">
        <f>E589</f>
        <v>10605.8</v>
      </c>
      <c r="F588" s="200">
        <f>F589</f>
        <v>0</v>
      </c>
      <c r="G588" s="200">
        <f>G589</f>
        <v>11012.4</v>
      </c>
      <c r="H588" s="9"/>
      <c r="I588" s="9"/>
      <c r="J588" s="9"/>
      <c r="K588" s="200">
        <f>K589</f>
        <v>11012.4</v>
      </c>
      <c r="L588" s="200">
        <f>L589</f>
        <v>0</v>
      </c>
      <c r="M588" s="9"/>
      <c r="N588" s="9"/>
      <c r="O588" s="9"/>
      <c r="P588" s="9"/>
    </row>
    <row r="589" spans="1:16" s="27" customFormat="1" ht="15.75">
      <c r="A589" s="153" t="s">
        <v>114</v>
      </c>
      <c r="B589" s="229" t="s">
        <v>334</v>
      </c>
      <c r="C589" s="44"/>
      <c r="D589" s="45">
        <f>D590+D592</f>
        <v>10605.8</v>
      </c>
      <c r="E589" s="45">
        <f>E590+E592</f>
        <v>10605.8</v>
      </c>
      <c r="F589" s="45">
        <f>F590+F592</f>
        <v>0</v>
      </c>
      <c r="G589" s="45">
        <f>G590+G592</f>
        <v>11012.4</v>
      </c>
      <c r="H589" s="9"/>
      <c r="I589" s="9"/>
      <c r="J589" s="9"/>
      <c r="K589" s="45">
        <f>K590+K592</f>
        <v>11012.4</v>
      </c>
      <c r="L589" s="45">
        <f>L590+L592</f>
        <v>0</v>
      </c>
      <c r="M589" s="9"/>
      <c r="N589" s="9"/>
      <c r="O589" s="9"/>
      <c r="P589" s="9"/>
    </row>
    <row r="590" spans="1:16" s="27" customFormat="1" ht="47.25">
      <c r="A590" s="155" t="s">
        <v>115</v>
      </c>
      <c r="B590" s="229" t="s">
        <v>334</v>
      </c>
      <c r="C590" s="44" t="s">
        <v>198</v>
      </c>
      <c r="D590" s="45">
        <f>D591</f>
        <v>10330.3</v>
      </c>
      <c r="E590" s="45">
        <f>E591</f>
        <v>10330.3</v>
      </c>
      <c r="F590" s="45">
        <f>F591</f>
        <v>0</v>
      </c>
      <c r="G590" s="45">
        <f>G591</f>
        <v>10736.9</v>
      </c>
      <c r="H590" s="9"/>
      <c r="I590" s="9"/>
      <c r="J590" s="9"/>
      <c r="K590" s="45">
        <f>K591</f>
        <v>10736.9</v>
      </c>
      <c r="L590" s="45">
        <f>L591</f>
        <v>0</v>
      </c>
      <c r="M590" s="9"/>
      <c r="N590" s="9"/>
      <c r="O590" s="9"/>
      <c r="P590" s="9"/>
    </row>
    <row r="591" spans="1:16" s="27" customFormat="1" ht="15.75">
      <c r="A591" s="163" t="s">
        <v>193</v>
      </c>
      <c r="B591" s="229" t="s">
        <v>334</v>
      </c>
      <c r="C591" s="44" t="s">
        <v>194</v>
      </c>
      <c r="D591" s="45">
        <v>10330.3</v>
      </c>
      <c r="E591" s="45">
        <v>10330.3</v>
      </c>
      <c r="F591" s="45">
        <f>D591-E591</f>
        <v>0</v>
      </c>
      <c r="G591" s="45">
        <v>10736.9</v>
      </c>
      <c r="H591" s="9"/>
      <c r="I591" s="9"/>
      <c r="J591" s="9"/>
      <c r="K591" s="45">
        <v>10736.9</v>
      </c>
      <c r="L591" s="45">
        <f>G591-K591</f>
        <v>0</v>
      </c>
      <c r="M591" s="9"/>
      <c r="N591" s="9"/>
      <c r="O591" s="9"/>
      <c r="P591" s="9"/>
    </row>
    <row r="592" spans="1:16" s="27" customFormat="1" ht="15.75">
      <c r="A592" s="155" t="s">
        <v>225</v>
      </c>
      <c r="B592" s="229" t="s">
        <v>334</v>
      </c>
      <c r="C592" s="44" t="s">
        <v>188</v>
      </c>
      <c r="D592" s="45">
        <f>D593</f>
        <v>275.5</v>
      </c>
      <c r="E592" s="45">
        <f>E593</f>
        <v>275.5</v>
      </c>
      <c r="F592" s="45">
        <f>F593</f>
        <v>0</v>
      </c>
      <c r="G592" s="45">
        <f>G593</f>
        <v>275.5</v>
      </c>
      <c r="H592" s="9"/>
      <c r="I592" s="9"/>
      <c r="J592" s="9"/>
      <c r="K592" s="45">
        <f>K593</f>
        <v>275.5</v>
      </c>
      <c r="L592" s="45">
        <f>L593</f>
        <v>0</v>
      </c>
      <c r="M592" s="9"/>
      <c r="N592" s="9"/>
      <c r="O592" s="9"/>
      <c r="P592" s="9"/>
    </row>
    <row r="593" spans="1:16" s="27" customFormat="1" ht="31.5">
      <c r="A593" s="155" t="s">
        <v>189</v>
      </c>
      <c r="B593" s="229" t="s">
        <v>334</v>
      </c>
      <c r="C593" s="44" t="s">
        <v>187</v>
      </c>
      <c r="D593" s="45">
        <v>275.5</v>
      </c>
      <c r="E593" s="45">
        <v>275.5</v>
      </c>
      <c r="F593" s="45">
        <f>D593-E593</f>
        <v>0</v>
      </c>
      <c r="G593" s="45">
        <v>275.5</v>
      </c>
      <c r="H593" s="9"/>
      <c r="I593" s="9"/>
      <c r="J593" s="9"/>
      <c r="K593" s="45">
        <v>275.5</v>
      </c>
      <c r="L593" s="45">
        <f>G593-K593</f>
        <v>0</v>
      </c>
      <c r="M593" s="9"/>
      <c r="N593" s="9"/>
      <c r="O593" s="9"/>
      <c r="P593" s="9"/>
    </row>
    <row r="594" spans="1:16" s="27" customFormat="1" ht="31.5">
      <c r="A594" s="237" t="s">
        <v>303</v>
      </c>
      <c r="B594" s="238" t="s">
        <v>302</v>
      </c>
      <c r="C594" s="256"/>
      <c r="D594" s="257">
        <f>D595+D598</f>
        <v>15978.199999999999</v>
      </c>
      <c r="E594" s="257">
        <f>E595+E598</f>
        <v>15978.199999999999</v>
      </c>
      <c r="F594" s="257">
        <f>F595+F598</f>
        <v>0</v>
      </c>
      <c r="G594" s="257">
        <f>G595+G598</f>
        <v>0</v>
      </c>
      <c r="H594" s="9"/>
      <c r="I594" s="9"/>
      <c r="J594" s="9"/>
      <c r="K594" s="257">
        <f>K595+K598</f>
        <v>0</v>
      </c>
      <c r="L594" s="257">
        <f>L595+L598</f>
        <v>0</v>
      </c>
      <c r="M594" s="9"/>
      <c r="N594" s="9"/>
      <c r="O594" s="9"/>
      <c r="P594" s="9"/>
    </row>
    <row r="595" spans="1:16" s="27" customFormat="1" ht="78.75">
      <c r="A595" s="153" t="s">
        <v>353</v>
      </c>
      <c r="B595" s="44" t="s">
        <v>304</v>
      </c>
      <c r="C595" s="50"/>
      <c r="D595" s="54">
        <f aca="true" t="shared" si="124" ref="D595:G596">D596</f>
        <v>15674.3</v>
      </c>
      <c r="E595" s="54">
        <f t="shared" si="124"/>
        <v>15674.3</v>
      </c>
      <c r="F595" s="54">
        <f t="shared" si="124"/>
        <v>0</v>
      </c>
      <c r="G595" s="54">
        <f t="shared" si="124"/>
        <v>0</v>
      </c>
      <c r="H595" s="9"/>
      <c r="I595" s="9"/>
      <c r="J595" s="9"/>
      <c r="K595" s="54">
        <f>K596</f>
        <v>0</v>
      </c>
      <c r="L595" s="54">
        <f>L596</f>
        <v>0</v>
      </c>
      <c r="M595" s="9"/>
      <c r="N595" s="9"/>
      <c r="O595" s="9"/>
      <c r="P595" s="9"/>
    </row>
    <row r="596" spans="1:16" s="27" customFormat="1" ht="15.75">
      <c r="A596" s="156" t="s">
        <v>90</v>
      </c>
      <c r="B596" s="44" t="s">
        <v>304</v>
      </c>
      <c r="C596" s="44" t="s">
        <v>87</v>
      </c>
      <c r="D596" s="54">
        <f t="shared" si="124"/>
        <v>15674.3</v>
      </c>
      <c r="E596" s="54">
        <f t="shared" si="124"/>
        <v>15674.3</v>
      </c>
      <c r="F596" s="54">
        <f t="shared" si="124"/>
        <v>0</v>
      </c>
      <c r="G596" s="54">
        <f t="shared" si="124"/>
        <v>0</v>
      </c>
      <c r="H596" s="9"/>
      <c r="I596" s="9"/>
      <c r="J596" s="9"/>
      <c r="K596" s="54">
        <f>K597</f>
        <v>0</v>
      </c>
      <c r="L596" s="54">
        <f>L597</f>
        <v>0</v>
      </c>
      <c r="M596" s="9"/>
      <c r="N596" s="9"/>
      <c r="O596" s="9"/>
      <c r="P596" s="9"/>
    </row>
    <row r="597" spans="1:16" s="27" customFormat="1" ht="15.75">
      <c r="A597" s="175" t="s">
        <v>208</v>
      </c>
      <c r="B597" s="44" t="s">
        <v>304</v>
      </c>
      <c r="C597" s="44" t="s">
        <v>209</v>
      </c>
      <c r="D597" s="57">
        <v>15674.3</v>
      </c>
      <c r="E597" s="57">
        <v>15674.3</v>
      </c>
      <c r="F597" s="45">
        <f>D597-E597</f>
        <v>0</v>
      </c>
      <c r="G597" s="57">
        <v>0</v>
      </c>
      <c r="H597" s="9"/>
      <c r="I597" s="9"/>
      <c r="J597" s="9"/>
      <c r="K597" s="57">
        <v>0</v>
      </c>
      <c r="L597" s="45">
        <f>G597-K597</f>
        <v>0</v>
      </c>
      <c r="M597" s="9"/>
      <c r="N597" s="9"/>
      <c r="O597" s="9"/>
      <c r="P597" s="9"/>
    </row>
    <row r="598" spans="1:16" s="27" customFormat="1" ht="63">
      <c r="A598" s="153" t="s">
        <v>354</v>
      </c>
      <c r="B598" s="44" t="s">
        <v>305</v>
      </c>
      <c r="C598" s="50"/>
      <c r="D598" s="54">
        <f aca="true" t="shared" si="125" ref="D598:G599">D599</f>
        <v>303.9</v>
      </c>
      <c r="E598" s="54">
        <f t="shared" si="125"/>
        <v>303.9</v>
      </c>
      <c r="F598" s="54">
        <f t="shared" si="125"/>
        <v>0</v>
      </c>
      <c r="G598" s="54">
        <f t="shared" si="125"/>
        <v>0</v>
      </c>
      <c r="H598" s="9"/>
      <c r="I598" s="9"/>
      <c r="J598" s="9"/>
      <c r="K598" s="54">
        <f>K599</f>
        <v>0</v>
      </c>
      <c r="L598" s="54">
        <f>L599</f>
        <v>0</v>
      </c>
      <c r="M598" s="9"/>
      <c r="N598" s="9"/>
      <c r="O598" s="9"/>
      <c r="P598" s="9"/>
    </row>
    <row r="599" spans="1:16" s="27" customFormat="1" ht="15.75">
      <c r="A599" s="156" t="s">
        <v>90</v>
      </c>
      <c r="B599" s="44" t="s">
        <v>305</v>
      </c>
      <c r="C599" s="44" t="s">
        <v>87</v>
      </c>
      <c r="D599" s="54">
        <f t="shared" si="125"/>
        <v>303.9</v>
      </c>
      <c r="E599" s="54">
        <f t="shared" si="125"/>
        <v>303.9</v>
      </c>
      <c r="F599" s="54">
        <f t="shared" si="125"/>
        <v>0</v>
      </c>
      <c r="G599" s="54">
        <f t="shared" si="125"/>
        <v>0</v>
      </c>
      <c r="H599" s="9"/>
      <c r="I599" s="9"/>
      <c r="J599" s="9"/>
      <c r="K599" s="54">
        <f>K600</f>
        <v>0</v>
      </c>
      <c r="L599" s="54">
        <f>L600</f>
        <v>0</v>
      </c>
      <c r="M599" s="9"/>
      <c r="N599" s="9"/>
      <c r="O599" s="9"/>
      <c r="P599" s="9"/>
    </row>
    <row r="600" spans="1:16" s="27" customFormat="1" ht="15.75">
      <c r="A600" s="175" t="s">
        <v>208</v>
      </c>
      <c r="B600" s="44" t="s">
        <v>305</v>
      </c>
      <c r="C600" s="44" t="s">
        <v>209</v>
      </c>
      <c r="D600" s="57">
        <v>303.9</v>
      </c>
      <c r="E600" s="57">
        <v>303.9</v>
      </c>
      <c r="F600" s="45">
        <f>D600-E600</f>
        <v>0</v>
      </c>
      <c r="G600" s="57">
        <v>0</v>
      </c>
      <c r="H600" s="9"/>
      <c r="I600" s="9"/>
      <c r="J600" s="9"/>
      <c r="K600" s="57">
        <v>0</v>
      </c>
      <c r="L600" s="45">
        <f>G600-K600</f>
        <v>0</v>
      </c>
      <c r="M600" s="9"/>
      <c r="N600" s="9"/>
      <c r="O600" s="9"/>
      <c r="P600" s="9"/>
    </row>
    <row r="601" spans="1:16" s="27" customFormat="1" ht="31.5">
      <c r="A601" s="237" t="s">
        <v>567</v>
      </c>
      <c r="B601" s="238" t="s">
        <v>67</v>
      </c>
      <c r="C601" s="256"/>
      <c r="D601" s="257">
        <f>D602+D606+D612</f>
        <v>4275.2</v>
      </c>
      <c r="E601" s="257">
        <f>E602+E606+E612</f>
        <v>4275.2</v>
      </c>
      <c r="F601" s="257">
        <f>F602+F606+F612</f>
        <v>0</v>
      </c>
      <c r="G601" s="257">
        <f>G602+G606+G613</f>
        <v>4401.9</v>
      </c>
      <c r="H601" s="9"/>
      <c r="I601" s="9"/>
      <c r="J601" s="9"/>
      <c r="K601" s="257">
        <f>K602+K606+K613</f>
        <v>4401.9</v>
      </c>
      <c r="L601" s="257">
        <f>L602+L606+L613</f>
        <v>0</v>
      </c>
      <c r="M601" s="9"/>
      <c r="N601" s="9"/>
      <c r="O601" s="9"/>
      <c r="P601" s="9"/>
    </row>
    <row r="602" spans="1:16" s="27" customFormat="1" ht="31.5">
      <c r="A602" s="153" t="s">
        <v>580</v>
      </c>
      <c r="B602" s="44" t="s">
        <v>68</v>
      </c>
      <c r="C602" s="50"/>
      <c r="D602" s="54">
        <f aca="true" t="shared" si="126" ref="D602:G604">D603</f>
        <v>1752.1</v>
      </c>
      <c r="E602" s="54">
        <f t="shared" si="126"/>
        <v>1752.1</v>
      </c>
      <c r="F602" s="54">
        <f t="shared" si="126"/>
        <v>0</v>
      </c>
      <c r="G602" s="54">
        <f t="shared" si="126"/>
        <v>1822.2</v>
      </c>
      <c r="H602" s="9"/>
      <c r="I602" s="9"/>
      <c r="J602" s="9"/>
      <c r="K602" s="54">
        <f aca="true" t="shared" si="127" ref="K602:L604">K603</f>
        <v>1822.2</v>
      </c>
      <c r="L602" s="54">
        <f t="shared" si="127"/>
        <v>0</v>
      </c>
      <c r="M602" s="9"/>
      <c r="N602" s="9"/>
      <c r="O602" s="9"/>
      <c r="P602" s="9"/>
    </row>
    <row r="603" spans="1:16" s="27" customFormat="1" ht="15.75">
      <c r="A603" s="156" t="s">
        <v>102</v>
      </c>
      <c r="B603" s="44" t="s">
        <v>69</v>
      </c>
      <c r="C603" s="50"/>
      <c r="D603" s="54">
        <f t="shared" si="126"/>
        <v>1752.1</v>
      </c>
      <c r="E603" s="54">
        <f t="shared" si="126"/>
        <v>1752.1</v>
      </c>
      <c r="F603" s="54">
        <f t="shared" si="126"/>
        <v>0</v>
      </c>
      <c r="G603" s="54">
        <f t="shared" si="126"/>
        <v>1822.2</v>
      </c>
      <c r="H603" s="9"/>
      <c r="I603" s="9"/>
      <c r="J603" s="9"/>
      <c r="K603" s="54">
        <f t="shared" si="127"/>
        <v>1822.2</v>
      </c>
      <c r="L603" s="54">
        <f t="shared" si="127"/>
        <v>0</v>
      </c>
      <c r="M603" s="9"/>
      <c r="N603" s="9"/>
      <c r="O603" s="9"/>
      <c r="P603" s="9"/>
    </row>
    <row r="604" spans="1:16" s="27" customFormat="1" ht="47.25">
      <c r="A604" s="155" t="s">
        <v>115</v>
      </c>
      <c r="B604" s="44" t="s">
        <v>69</v>
      </c>
      <c r="C604" s="44" t="s">
        <v>198</v>
      </c>
      <c r="D604" s="54">
        <f t="shared" si="126"/>
        <v>1752.1</v>
      </c>
      <c r="E604" s="54">
        <f t="shared" si="126"/>
        <v>1752.1</v>
      </c>
      <c r="F604" s="54">
        <f t="shared" si="126"/>
        <v>0</v>
      </c>
      <c r="G604" s="54">
        <f t="shared" si="126"/>
        <v>1822.2</v>
      </c>
      <c r="H604" s="9"/>
      <c r="I604" s="9"/>
      <c r="J604" s="9"/>
      <c r="K604" s="54">
        <f t="shared" si="127"/>
        <v>1822.2</v>
      </c>
      <c r="L604" s="54">
        <f t="shared" si="127"/>
        <v>0</v>
      </c>
      <c r="M604" s="9"/>
      <c r="N604" s="9"/>
      <c r="O604" s="9"/>
      <c r="P604" s="9"/>
    </row>
    <row r="605" spans="1:16" s="27" customFormat="1" ht="15.75">
      <c r="A605" s="163" t="s">
        <v>193</v>
      </c>
      <c r="B605" s="44" t="s">
        <v>69</v>
      </c>
      <c r="C605" s="44" t="s">
        <v>194</v>
      </c>
      <c r="D605" s="57">
        <v>1752.1</v>
      </c>
      <c r="E605" s="57">
        <v>1752.1</v>
      </c>
      <c r="F605" s="45">
        <f>D605-E605</f>
        <v>0</v>
      </c>
      <c r="G605" s="57">
        <v>1822.2</v>
      </c>
      <c r="H605" s="280"/>
      <c r="I605" s="280"/>
      <c r="J605" s="9"/>
      <c r="K605" s="57">
        <v>1822.2</v>
      </c>
      <c r="L605" s="45">
        <f>G605-K605</f>
        <v>0</v>
      </c>
      <c r="M605" s="9"/>
      <c r="N605" s="9"/>
      <c r="O605" s="9"/>
      <c r="P605" s="9"/>
    </row>
    <row r="606" spans="1:16" s="27" customFormat="1" ht="15.75">
      <c r="A606" s="159" t="s">
        <v>449</v>
      </c>
      <c r="B606" s="44" t="s">
        <v>581</v>
      </c>
      <c r="C606" s="44"/>
      <c r="D606" s="57">
        <f>D607</f>
        <v>1803.1000000000001</v>
      </c>
      <c r="E606" s="57">
        <f>E607</f>
        <v>1803.1000000000001</v>
      </c>
      <c r="F606" s="57">
        <f>F607</f>
        <v>0</v>
      </c>
      <c r="G606" s="57">
        <f>G607</f>
        <v>1859.7</v>
      </c>
      <c r="H606" s="9"/>
      <c r="I606" s="9"/>
      <c r="J606" s="9"/>
      <c r="K606" s="57">
        <f>K607</f>
        <v>1859.7</v>
      </c>
      <c r="L606" s="57">
        <f>L607</f>
        <v>0</v>
      </c>
      <c r="M606" s="9"/>
      <c r="N606" s="9"/>
      <c r="O606" s="9"/>
      <c r="P606" s="9"/>
    </row>
    <row r="607" spans="1:16" s="27" customFormat="1" ht="15.75">
      <c r="A607" s="156" t="s">
        <v>102</v>
      </c>
      <c r="B607" s="44" t="s">
        <v>582</v>
      </c>
      <c r="C607" s="50"/>
      <c r="D607" s="54">
        <f>D608+D610</f>
        <v>1803.1000000000001</v>
      </c>
      <c r="E607" s="54">
        <f>E608+E610</f>
        <v>1803.1000000000001</v>
      </c>
      <c r="F607" s="54">
        <f>F608+F610</f>
        <v>0</v>
      </c>
      <c r="G607" s="54">
        <f>G608+G610</f>
        <v>1859.7</v>
      </c>
      <c r="H607" s="9"/>
      <c r="I607" s="9"/>
      <c r="J607" s="9"/>
      <c r="K607" s="54">
        <f>K608+K610</f>
        <v>1859.7</v>
      </c>
      <c r="L607" s="54">
        <f>L608+L610</f>
        <v>0</v>
      </c>
      <c r="M607" s="9"/>
      <c r="N607" s="9"/>
      <c r="O607" s="9"/>
      <c r="P607" s="9"/>
    </row>
    <row r="608" spans="1:16" s="27" customFormat="1" ht="47.25">
      <c r="A608" s="155" t="s">
        <v>115</v>
      </c>
      <c r="B608" s="44" t="s">
        <v>582</v>
      </c>
      <c r="C608" s="44" t="s">
        <v>198</v>
      </c>
      <c r="D608" s="54">
        <f>D609</f>
        <v>1620.4</v>
      </c>
      <c r="E608" s="54">
        <f>E609</f>
        <v>1620.4</v>
      </c>
      <c r="F608" s="54">
        <f>F609</f>
        <v>0</v>
      </c>
      <c r="G608" s="54">
        <f>G609</f>
        <v>1677</v>
      </c>
      <c r="H608" s="9"/>
      <c r="I608" s="9"/>
      <c r="J608" s="9"/>
      <c r="K608" s="54">
        <f>K609</f>
        <v>1677</v>
      </c>
      <c r="L608" s="54">
        <f>L609</f>
        <v>0</v>
      </c>
      <c r="M608" s="9"/>
      <c r="N608" s="9"/>
      <c r="O608" s="9"/>
      <c r="P608" s="9"/>
    </row>
    <row r="609" spans="1:16" s="27" customFormat="1" ht="15.75">
      <c r="A609" s="163" t="s">
        <v>193</v>
      </c>
      <c r="B609" s="44" t="s">
        <v>582</v>
      </c>
      <c r="C609" s="44" t="s">
        <v>194</v>
      </c>
      <c r="D609" s="57">
        <v>1620.4</v>
      </c>
      <c r="E609" s="57">
        <v>1620.4</v>
      </c>
      <c r="F609" s="45">
        <f>D609-E609</f>
        <v>0</v>
      </c>
      <c r="G609" s="57">
        <v>1677</v>
      </c>
      <c r="H609" s="9"/>
      <c r="I609" s="9"/>
      <c r="J609" s="9"/>
      <c r="K609" s="57">
        <v>1677</v>
      </c>
      <c r="L609" s="45">
        <f>G609-K609</f>
        <v>0</v>
      </c>
      <c r="M609" s="9"/>
      <c r="N609" s="9"/>
      <c r="O609" s="9"/>
      <c r="P609" s="9"/>
    </row>
    <row r="610" spans="1:16" s="27" customFormat="1" ht="15.75">
      <c r="A610" s="155" t="s">
        <v>225</v>
      </c>
      <c r="B610" s="44" t="s">
        <v>582</v>
      </c>
      <c r="C610" s="44" t="s">
        <v>188</v>
      </c>
      <c r="D610" s="45">
        <f>D611</f>
        <v>182.7</v>
      </c>
      <c r="E610" s="45">
        <f>E611</f>
        <v>182.7</v>
      </c>
      <c r="F610" s="45">
        <f>F611</f>
        <v>0</v>
      </c>
      <c r="G610" s="45">
        <f>G611</f>
        <v>182.7</v>
      </c>
      <c r="H610" s="9"/>
      <c r="I610" s="9"/>
      <c r="J610" s="9"/>
      <c r="K610" s="45">
        <f>K611</f>
        <v>182.7</v>
      </c>
      <c r="L610" s="45">
        <f>L611</f>
        <v>0</v>
      </c>
      <c r="M610" s="9"/>
      <c r="N610" s="9"/>
      <c r="O610" s="9"/>
      <c r="P610" s="9"/>
    </row>
    <row r="611" spans="1:16" s="27" customFormat="1" ht="31.5">
      <c r="A611" s="155" t="s">
        <v>189</v>
      </c>
      <c r="B611" s="44" t="s">
        <v>582</v>
      </c>
      <c r="C611" s="44" t="s">
        <v>187</v>
      </c>
      <c r="D611" s="45">
        <v>182.7</v>
      </c>
      <c r="E611" s="45">
        <v>182.7</v>
      </c>
      <c r="F611" s="45">
        <f>D611-E611</f>
        <v>0</v>
      </c>
      <c r="G611" s="45">
        <v>182.7</v>
      </c>
      <c r="H611" s="9"/>
      <c r="I611" s="9"/>
      <c r="J611" s="9"/>
      <c r="K611" s="45">
        <v>182.7</v>
      </c>
      <c r="L611" s="45">
        <f>G611-K611</f>
        <v>0</v>
      </c>
      <c r="M611" s="9"/>
      <c r="N611" s="9"/>
      <c r="O611" s="9"/>
      <c r="P611" s="9"/>
    </row>
    <row r="612" spans="1:16" s="27" customFormat="1" ht="15.75">
      <c r="A612" s="159" t="s">
        <v>449</v>
      </c>
      <c r="B612" s="44" t="s">
        <v>581</v>
      </c>
      <c r="C612" s="44"/>
      <c r="D612" s="45">
        <f aca="true" t="shared" si="128" ref="D612:G614">D613</f>
        <v>720</v>
      </c>
      <c r="E612" s="45">
        <f t="shared" si="128"/>
        <v>720</v>
      </c>
      <c r="F612" s="45">
        <f t="shared" si="128"/>
        <v>0</v>
      </c>
      <c r="G612" s="45">
        <f t="shared" si="128"/>
        <v>720</v>
      </c>
      <c r="H612" s="9"/>
      <c r="I612" s="9"/>
      <c r="J612" s="9"/>
      <c r="K612" s="45">
        <f aca="true" t="shared" si="129" ref="K612:L614">K613</f>
        <v>720</v>
      </c>
      <c r="L612" s="45">
        <f t="shared" si="129"/>
        <v>0</v>
      </c>
      <c r="M612" s="9"/>
      <c r="N612" s="9"/>
      <c r="O612" s="9"/>
      <c r="P612" s="9"/>
    </row>
    <row r="613" spans="1:16" s="27" customFormat="1" ht="31.5">
      <c r="A613" s="156" t="s">
        <v>91</v>
      </c>
      <c r="B613" s="43" t="s">
        <v>583</v>
      </c>
      <c r="C613" s="44"/>
      <c r="D613" s="45">
        <f t="shared" si="128"/>
        <v>720</v>
      </c>
      <c r="E613" s="45">
        <f t="shared" si="128"/>
        <v>720</v>
      </c>
      <c r="F613" s="45">
        <f t="shared" si="128"/>
        <v>0</v>
      </c>
      <c r="G613" s="45">
        <f t="shared" si="128"/>
        <v>720</v>
      </c>
      <c r="H613" s="9"/>
      <c r="I613" s="9"/>
      <c r="J613" s="9"/>
      <c r="K613" s="45">
        <f t="shared" si="129"/>
        <v>720</v>
      </c>
      <c r="L613" s="45">
        <f t="shared" si="129"/>
        <v>0</v>
      </c>
      <c r="M613" s="9"/>
      <c r="N613" s="9"/>
      <c r="O613" s="9"/>
      <c r="P613" s="9"/>
    </row>
    <row r="614" spans="1:16" s="27" customFormat="1" ht="47.25">
      <c r="A614" s="155" t="s">
        <v>115</v>
      </c>
      <c r="B614" s="43" t="s">
        <v>583</v>
      </c>
      <c r="C614" s="44" t="s">
        <v>198</v>
      </c>
      <c r="D614" s="45">
        <f t="shared" si="128"/>
        <v>720</v>
      </c>
      <c r="E614" s="45">
        <f t="shared" si="128"/>
        <v>720</v>
      </c>
      <c r="F614" s="45">
        <f t="shared" si="128"/>
        <v>0</v>
      </c>
      <c r="G614" s="45">
        <f t="shared" si="128"/>
        <v>720</v>
      </c>
      <c r="H614" s="9"/>
      <c r="I614" s="9"/>
      <c r="J614" s="9"/>
      <c r="K614" s="45">
        <f t="shared" si="129"/>
        <v>720</v>
      </c>
      <c r="L614" s="45">
        <f t="shared" si="129"/>
        <v>0</v>
      </c>
      <c r="M614" s="9"/>
      <c r="N614" s="9"/>
      <c r="O614" s="9"/>
      <c r="P614" s="9"/>
    </row>
    <row r="615" spans="1:16" s="27" customFormat="1" ht="15.75">
      <c r="A615" s="155" t="s">
        <v>193</v>
      </c>
      <c r="B615" s="43" t="s">
        <v>583</v>
      </c>
      <c r="C615" s="44" t="s">
        <v>194</v>
      </c>
      <c r="D615" s="45">
        <v>720</v>
      </c>
      <c r="E615" s="45">
        <v>720</v>
      </c>
      <c r="F615" s="45">
        <f>D615-E615</f>
        <v>0</v>
      </c>
      <c r="G615" s="45">
        <v>720</v>
      </c>
      <c r="H615" s="9"/>
      <c r="I615" s="9"/>
      <c r="J615" s="9"/>
      <c r="K615" s="45">
        <v>720</v>
      </c>
      <c r="L615" s="45">
        <f>G615-K615</f>
        <v>0</v>
      </c>
      <c r="M615" s="9"/>
      <c r="N615" s="9"/>
      <c r="O615" s="9"/>
      <c r="P615" s="9"/>
    </row>
    <row r="616" spans="1:16" s="27" customFormat="1" ht="31.5">
      <c r="A616" s="249" t="s">
        <v>455</v>
      </c>
      <c r="B616" s="238" t="s">
        <v>71</v>
      </c>
      <c r="C616" s="256"/>
      <c r="D616" s="257">
        <f>D617+D621</f>
        <v>3300.4</v>
      </c>
      <c r="E616" s="257">
        <f>E617+E621</f>
        <v>3300.4</v>
      </c>
      <c r="F616" s="257">
        <f>F617+F621</f>
        <v>0</v>
      </c>
      <c r="G616" s="257">
        <f>G617+G621</f>
        <v>3427.1000000000004</v>
      </c>
      <c r="H616" s="9"/>
      <c r="I616" s="9"/>
      <c r="J616" s="9"/>
      <c r="K616" s="257">
        <f>K617+K621</f>
        <v>3427.1000000000004</v>
      </c>
      <c r="L616" s="257">
        <f>L617+L621</f>
        <v>0</v>
      </c>
      <c r="M616" s="9"/>
      <c r="N616" s="9"/>
      <c r="O616" s="9"/>
      <c r="P616" s="9"/>
    </row>
    <row r="617" spans="1:16" s="27" customFormat="1" ht="31.5">
      <c r="A617" s="156" t="s">
        <v>584</v>
      </c>
      <c r="B617" s="44" t="s">
        <v>72</v>
      </c>
      <c r="C617" s="50"/>
      <c r="D617" s="54">
        <f aca="true" t="shared" si="130" ref="D617:G619">D618</f>
        <v>1875.6</v>
      </c>
      <c r="E617" s="54">
        <f t="shared" si="130"/>
        <v>1875.6</v>
      </c>
      <c r="F617" s="54">
        <f t="shared" si="130"/>
        <v>0</v>
      </c>
      <c r="G617" s="54">
        <f t="shared" si="130"/>
        <v>1950.7</v>
      </c>
      <c r="H617" s="9"/>
      <c r="I617" s="9"/>
      <c r="J617" s="9"/>
      <c r="K617" s="54">
        <f aca="true" t="shared" si="131" ref="K617:L619">K618</f>
        <v>1950.7</v>
      </c>
      <c r="L617" s="54">
        <f t="shared" si="131"/>
        <v>0</v>
      </c>
      <c r="M617" s="9"/>
      <c r="N617" s="9"/>
      <c r="O617" s="9"/>
      <c r="P617" s="9"/>
    </row>
    <row r="618" spans="1:16" s="27" customFormat="1" ht="15.75">
      <c r="A618" s="156" t="s">
        <v>102</v>
      </c>
      <c r="B618" s="44" t="s">
        <v>73</v>
      </c>
      <c r="C618" s="50"/>
      <c r="D618" s="54">
        <f t="shared" si="130"/>
        <v>1875.6</v>
      </c>
      <c r="E618" s="54">
        <f t="shared" si="130"/>
        <v>1875.6</v>
      </c>
      <c r="F618" s="54">
        <f t="shared" si="130"/>
        <v>0</v>
      </c>
      <c r="G618" s="54">
        <f t="shared" si="130"/>
        <v>1950.7</v>
      </c>
      <c r="H618" s="9"/>
      <c r="I618" s="9"/>
      <c r="J618" s="9"/>
      <c r="K618" s="54">
        <f t="shared" si="131"/>
        <v>1950.7</v>
      </c>
      <c r="L618" s="54">
        <f t="shared" si="131"/>
        <v>0</v>
      </c>
      <c r="M618" s="9"/>
      <c r="N618" s="9"/>
      <c r="O618" s="9"/>
      <c r="P618" s="9"/>
    </row>
    <row r="619" spans="1:16" s="27" customFormat="1" ht="47.25">
      <c r="A619" s="155" t="s">
        <v>115</v>
      </c>
      <c r="B619" s="44" t="s">
        <v>73</v>
      </c>
      <c r="C619" s="44" t="s">
        <v>198</v>
      </c>
      <c r="D619" s="54">
        <f t="shared" si="130"/>
        <v>1875.6</v>
      </c>
      <c r="E619" s="54">
        <f t="shared" si="130"/>
        <v>1875.6</v>
      </c>
      <c r="F619" s="54">
        <f t="shared" si="130"/>
        <v>0</v>
      </c>
      <c r="G619" s="54">
        <f t="shared" si="130"/>
        <v>1950.7</v>
      </c>
      <c r="H619" s="9"/>
      <c r="I619" s="9"/>
      <c r="J619" s="9"/>
      <c r="K619" s="54">
        <f t="shared" si="131"/>
        <v>1950.7</v>
      </c>
      <c r="L619" s="54">
        <f t="shared" si="131"/>
        <v>0</v>
      </c>
      <c r="M619" s="9"/>
      <c r="N619" s="9"/>
      <c r="O619" s="9"/>
      <c r="P619" s="9"/>
    </row>
    <row r="620" spans="1:16" s="27" customFormat="1" ht="15.75">
      <c r="A620" s="163" t="s">
        <v>193</v>
      </c>
      <c r="B620" s="44" t="s">
        <v>73</v>
      </c>
      <c r="C620" s="44" t="s">
        <v>194</v>
      </c>
      <c r="D620" s="57">
        <v>1875.6</v>
      </c>
      <c r="E620" s="57">
        <v>1875.6</v>
      </c>
      <c r="F620" s="45">
        <f>D620-E620</f>
        <v>0</v>
      </c>
      <c r="G620" s="57">
        <v>1950.7</v>
      </c>
      <c r="H620" s="9"/>
      <c r="I620" s="9"/>
      <c r="J620" s="9"/>
      <c r="K620" s="57">
        <v>1950.7</v>
      </c>
      <c r="L620" s="45">
        <f>G620-K620</f>
        <v>0</v>
      </c>
      <c r="M620" s="9"/>
      <c r="N620" s="9"/>
      <c r="O620" s="9"/>
      <c r="P620" s="9"/>
    </row>
    <row r="621" spans="1:16" s="27" customFormat="1" ht="15.75">
      <c r="A621" s="159" t="s">
        <v>456</v>
      </c>
      <c r="B621" s="44" t="s">
        <v>585</v>
      </c>
      <c r="C621" s="44"/>
      <c r="D621" s="57">
        <f>D622</f>
        <v>1424.8000000000002</v>
      </c>
      <c r="E621" s="57">
        <f>E622</f>
        <v>1424.8000000000002</v>
      </c>
      <c r="F621" s="57">
        <f>F622</f>
        <v>0</v>
      </c>
      <c r="G621" s="57">
        <f>G622</f>
        <v>1476.4</v>
      </c>
      <c r="H621" s="9"/>
      <c r="I621" s="9"/>
      <c r="J621" s="9"/>
      <c r="K621" s="57">
        <f>K622</f>
        <v>1476.4</v>
      </c>
      <c r="L621" s="57">
        <f>L622</f>
        <v>0</v>
      </c>
      <c r="M621" s="9"/>
      <c r="N621" s="9"/>
      <c r="O621" s="9"/>
      <c r="P621" s="9"/>
    </row>
    <row r="622" spans="1:16" s="27" customFormat="1" ht="15.75">
      <c r="A622" s="156" t="s">
        <v>102</v>
      </c>
      <c r="B622" s="44" t="s">
        <v>586</v>
      </c>
      <c r="C622" s="50"/>
      <c r="D622" s="54">
        <f>D623+D625</f>
        <v>1424.8000000000002</v>
      </c>
      <c r="E622" s="54">
        <f>E623+E625</f>
        <v>1424.8000000000002</v>
      </c>
      <c r="F622" s="54">
        <f>F623+F625</f>
        <v>0</v>
      </c>
      <c r="G622" s="54">
        <f>G623+G625</f>
        <v>1476.4</v>
      </c>
      <c r="H622" s="9"/>
      <c r="I622" s="9"/>
      <c r="J622" s="9"/>
      <c r="K622" s="54">
        <f>K623+K625</f>
        <v>1476.4</v>
      </c>
      <c r="L622" s="54">
        <f>L623+L625</f>
        <v>0</v>
      </c>
      <c r="M622" s="9"/>
      <c r="N622" s="9"/>
      <c r="O622" s="9"/>
      <c r="P622" s="9"/>
    </row>
    <row r="623" spans="1:16" s="27" customFormat="1" ht="47.25">
      <c r="A623" s="155" t="s">
        <v>115</v>
      </c>
      <c r="B623" s="44" t="s">
        <v>586</v>
      </c>
      <c r="C623" s="44" t="s">
        <v>198</v>
      </c>
      <c r="D623" s="54">
        <f>D624</f>
        <v>1384.9</v>
      </c>
      <c r="E623" s="54">
        <f>E624</f>
        <v>1384.9</v>
      </c>
      <c r="F623" s="54">
        <f>F624</f>
        <v>0</v>
      </c>
      <c r="G623" s="54">
        <f>G624</f>
        <v>1436.5</v>
      </c>
      <c r="H623" s="9"/>
      <c r="I623" s="9"/>
      <c r="J623" s="9"/>
      <c r="K623" s="54">
        <f>K624</f>
        <v>1436.5</v>
      </c>
      <c r="L623" s="54">
        <f>L624</f>
        <v>0</v>
      </c>
      <c r="M623" s="9"/>
      <c r="N623" s="9"/>
      <c r="O623" s="9"/>
      <c r="P623" s="9"/>
    </row>
    <row r="624" spans="1:16" s="27" customFormat="1" ht="15.75">
      <c r="A624" s="163" t="s">
        <v>193</v>
      </c>
      <c r="B624" s="44" t="s">
        <v>586</v>
      </c>
      <c r="C624" s="44" t="s">
        <v>194</v>
      </c>
      <c r="D624" s="57">
        <v>1384.9</v>
      </c>
      <c r="E624" s="57">
        <v>1384.9</v>
      </c>
      <c r="F624" s="45">
        <f>D624-E624</f>
        <v>0</v>
      </c>
      <c r="G624" s="57">
        <v>1436.5</v>
      </c>
      <c r="H624" s="9"/>
      <c r="I624" s="9"/>
      <c r="J624" s="9"/>
      <c r="K624" s="57">
        <v>1436.5</v>
      </c>
      <c r="L624" s="45">
        <f>G624-K624</f>
        <v>0</v>
      </c>
      <c r="M624" s="9"/>
      <c r="N624" s="9"/>
      <c r="O624" s="9"/>
      <c r="P624" s="9"/>
    </row>
    <row r="625" spans="1:16" s="27" customFormat="1" ht="15.75">
      <c r="A625" s="155" t="s">
        <v>225</v>
      </c>
      <c r="B625" s="44" t="s">
        <v>586</v>
      </c>
      <c r="C625" s="44" t="s">
        <v>188</v>
      </c>
      <c r="D625" s="45">
        <f>D626</f>
        <v>39.9</v>
      </c>
      <c r="E625" s="45">
        <f>E626</f>
        <v>39.9</v>
      </c>
      <c r="F625" s="45">
        <f>F626</f>
        <v>0</v>
      </c>
      <c r="G625" s="45">
        <f>G626</f>
        <v>39.9</v>
      </c>
      <c r="H625" s="9"/>
      <c r="I625" s="9"/>
      <c r="J625" s="9"/>
      <c r="K625" s="45">
        <f>K626</f>
        <v>39.9</v>
      </c>
      <c r="L625" s="45">
        <f>L626</f>
        <v>0</v>
      </c>
      <c r="M625" s="9"/>
      <c r="N625" s="9"/>
      <c r="O625" s="9"/>
      <c r="P625" s="9"/>
    </row>
    <row r="626" spans="1:16" s="27" customFormat="1" ht="31.5">
      <c r="A626" s="155" t="s">
        <v>189</v>
      </c>
      <c r="B626" s="44" t="s">
        <v>586</v>
      </c>
      <c r="C626" s="44" t="s">
        <v>187</v>
      </c>
      <c r="D626" s="45">
        <v>39.9</v>
      </c>
      <c r="E626" s="45">
        <v>39.9</v>
      </c>
      <c r="F626" s="45">
        <f>D626-E626</f>
        <v>0</v>
      </c>
      <c r="G626" s="45">
        <v>39.9</v>
      </c>
      <c r="H626" s="9"/>
      <c r="I626" s="9"/>
      <c r="J626" s="9"/>
      <c r="K626" s="45">
        <v>39.9</v>
      </c>
      <c r="L626" s="45">
        <f>G626-K626</f>
        <v>0</v>
      </c>
      <c r="M626" s="9"/>
      <c r="N626" s="9"/>
      <c r="O626" s="9"/>
      <c r="P626" s="9"/>
    </row>
    <row r="627" spans="1:16" s="27" customFormat="1" ht="15.75">
      <c r="A627" s="237" t="s">
        <v>23</v>
      </c>
      <c r="B627" s="238" t="s">
        <v>24</v>
      </c>
      <c r="C627" s="250"/>
      <c r="D627" s="200">
        <f>D628</f>
        <v>964</v>
      </c>
      <c r="E627" s="200">
        <f>E628</f>
        <v>964</v>
      </c>
      <c r="F627" s="200">
        <f>F628</f>
        <v>0</v>
      </c>
      <c r="G627" s="200">
        <f>G628</f>
        <v>964</v>
      </c>
      <c r="H627" s="9"/>
      <c r="I627" s="9"/>
      <c r="J627" s="9"/>
      <c r="K627" s="200">
        <f>K628</f>
        <v>964</v>
      </c>
      <c r="L627" s="200">
        <f>L628</f>
        <v>0</v>
      </c>
      <c r="M627" s="9"/>
      <c r="N627" s="9"/>
      <c r="O627" s="9"/>
      <c r="P627" s="9"/>
    </row>
    <row r="628" spans="1:16" s="27" customFormat="1" ht="15.75">
      <c r="A628" s="153" t="s">
        <v>23</v>
      </c>
      <c r="B628" s="44" t="s">
        <v>213</v>
      </c>
      <c r="C628" s="44"/>
      <c r="D628" s="45">
        <f>D629+D631</f>
        <v>964</v>
      </c>
      <c r="E628" s="45">
        <f>E629+E631</f>
        <v>964</v>
      </c>
      <c r="F628" s="45">
        <f>F629+F631</f>
        <v>0</v>
      </c>
      <c r="G628" s="45">
        <f>G629+G631</f>
        <v>964</v>
      </c>
      <c r="H628" s="9"/>
      <c r="I628" s="9"/>
      <c r="J628" s="9"/>
      <c r="K628" s="45">
        <f>K629+K631</f>
        <v>964</v>
      </c>
      <c r="L628" s="45">
        <f>L629+L631</f>
        <v>0</v>
      </c>
      <c r="M628" s="9"/>
      <c r="N628" s="9"/>
      <c r="O628" s="9"/>
      <c r="P628" s="9"/>
    </row>
    <row r="629" spans="1:16" s="27" customFormat="1" ht="15.75">
      <c r="A629" s="155" t="s">
        <v>225</v>
      </c>
      <c r="B629" s="44" t="s">
        <v>213</v>
      </c>
      <c r="C629" s="44" t="s">
        <v>188</v>
      </c>
      <c r="D629" s="45">
        <f>SUM(D630)</f>
        <v>14.3</v>
      </c>
      <c r="E629" s="45">
        <f>SUM(E630)</f>
        <v>14.3</v>
      </c>
      <c r="F629" s="45">
        <f>SUM(F630)</f>
        <v>0</v>
      </c>
      <c r="G629" s="45">
        <f>SUM(G630)</f>
        <v>14.3</v>
      </c>
      <c r="H629" s="9"/>
      <c r="I629" s="9"/>
      <c r="J629" s="9"/>
      <c r="K629" s="45">
        <f>SUM(K630)</f>
        <v>14.3</v>
      </c>
      <c r="L629" s="45">
        <f>SUM(L630)</f>
        <v>0</v>
      </c>
      <c r="M629" s="9"/>
      <c r="N629" s="9"/>
      <c r="O629" s="9"/>
      <c r="P629" s="9"/>
    </row>
    <row r="630" spans="1:16" s="27" customFormat="1" ht="31.5">
      <c r="A630" s="155" t="s">
        <v>189</v>
      </c>
      <c r="B630" s="44" t="s">
        <v>213</v>
      </c>
      <c r="C630" s="44" t="s">
        <v>187</v>
      </c>
      <c r="D630" s="45">
        <v>14.3</v>
      </c>
      <c r="E630" s="45">
        <v>14.3</v>
      </c>
      <c r="F630" s="45">
        <f>D630-E630</f>
        <v>0</v>
      </c>
      <c r="G630" s="45">
        <v>14.3</v>
      </c>
      <c r="H630" s="9"/>
      <c r="I630" s="9"/>
      <c r="J630" s="9"/>
      <c r="K630" s="45">
        <v>14.3</v>
      </c>
      <c r="L630" s="45">
        <f>G630-K630</f>
        <v>0</v>
      </c>
      <c r="M630" s="9"/>
      <c r="N630" s="9"/>
      <c r="O630" s="9"/>
      <c r="P630" s="9"/>
    </row>
    <row r="631" spans="1:16" s="27" customFormat="1" ht="15.75">
      <c r="A631" s="156" t="s">
        <v>89</v>
      </c>
      <c r="B631" s="44" t="s">
        <v>213</v>
      </c>
      <c r="C631" s="44" t="s">
        <v>85</v>
      </c>
      <c r="D631" s="45">
        <f>SUM(D632)</f>
        <v>949.7</v>
      </c>
      <c r="E631" s="45">
        <f>SUM(E632)</f>
        <v>949.7</v>
      </c>
      <c r="F631" s="45">
        <f>SUM(F632)</f>
        <v>0</v>
      </c>
      <c r="G631" s="45">
        <f>SUM(G632)</f>
        <v>949.7</v>
      </c>
      <c r="H631" s="9"/>
      <c r="I631" s="9"/>
      <c r="J631" s="9"/>
      <c r="K631" s="45">
        <f>SUM(K632)</f>
        <v>949.7</v>
      </c>
      <c r="L631" s="45">
        <f>SUM(L632)</f>
        <v>0</v>
      </c>
      <c r="M631" s="9"/>
      <c r="N631" s="9"/>
      <c r="O631" s="9"/>
      <c r="P631" s="9"/>
    </row>
    <row r="632" spans="1:16" s="27" customFormat="1" ht="15.75">
      <c r="A632" s="156" t="s">
        <v>405</v>
      </c>
      <c r="B632" s="44" t="s">
        <v>213</v>
      </c>
      <c r="C632" s="44" t="s">
        <v>404</v>
      </c>
      <c r="D632" s="45">
        <v>949.7</v>
      </c>
      <c r="E632" s="45">
        <v>949.7</v>
      </c>
      <c r="F632" s="45">
        <f>D632-E632</f>
        <v>0</v>
      </c>
      <c r="G632" s="45">
        <v>949.7</v>
      </c>
      <c r="H632" s="9"/>
      <c r="I632" s="9"/>
      <c r="J632" s="9"/>
      <c r="K632" s="45">
        <v>949.7</v>
      </c>
      <c r="L632" s="45">
        <f>G632-K632</f>
        <v>0</v>
      </c>
      <c r="M632" s="9"/>
      <c r="N632" s="9"/>
      <c r="O632" s="9"/>
      <c r="P632" s="9"/>
    </row>
    <row r="633" spans="1:16" s="27" customFormat="1" ht="15.75">
      <c r="A633" s="249" t="s">
        <v>163</v>
      </c>
      <c r="B633" s="259" t="s">
        <v>64</v>
      </c>
      <c r="C633" s="238"/>
      <c r="D633" s="200">
        <f aca="true" t="shared" si="132" ref="D633:G635">D634</f>
        <v>350</v>
      </c>
      <c r="E633" s="200">
        <f t="shared" si="132"/>
        <v>350</v>
      </c>
      <c r="F633" s="200">
        <f t="shared" si="132"/>
        <v>0</v>
      </c>
      <c r="G633" s="200">
        <f t="shared" si="132"/>
        <v>350</v>
      </c>
      <c r="H633" s="9"/>
      <c r="I633" s="9"/>
      <c r="J633" s="9"/>
      <c r="K633" s="200">
        <f aca="true" t="shared" si="133" ref="K633:L635">K634</f>
        <v>350</v>
      </c>
      <c r="L633" s="200">
        <f t="shared" si="133"/>
        <v>0</v>
      </c>
      <c r="M633" s="9"/>
      <c r="N633" s="9"/>
      <c r="O633" s="9"/>
      <c r="P633" s="9"/>
    </row>
    <row r="634" spans="1:16" s="27" customFormat="1" ht="31.5">
      <c r="A634" s="156" t="s">
        <v>570</v>
      </c>
      <c r="B634" s="44" t="s">
        <v>65</v>
      </c>
      <c r="C634" s="128"/>
      <c r="D634" s="45">
        <f t="shared" si="132"/>
        <v>350</v>
      </c>
      <c r="E634" s="45">
        <f t="shared" si="132"/>
        <v>350</v>
      </c>
      <c r="F634" s="45">
        <f t="shared" si="132"/>
        <v>0</v>
      </c>
      <c r="G634" s="45">
        <f t="shared" si="132"/>
        <v>350</v>
      </c>
      <c r="H634" s="9"/>
      <c r="I634" s="9"/>
      <c r="J634" s="9"/>
      <c r="K634" s="45">
        <f t="shared" si="133"/>
        <v>350</v>
      </c>
      <c r="L634" s="45">
        <f t="shared" si="133"/>
        <v>0</v>
      </c>
      <c r="M634" s="9"/>
      <c r="N634" s="9"/>
      <c r="O634" s="9"/>
      <c r="P634" s="9"/>
    </row>
    <row r="635" spans="1:16" s="27" customFormat="1" ht="15.75">
      <c r="A635" s="156" t="s">
        <v>90</v>
      </c>
      <c r="B635" s="44" t="s">
        <v>65</v>
      </c>
      <c r="C635" s="128">
        <v>800</v>
      </c>
      <c r="D635" s="45">
        <f t="shared" si="132"/>
        <v>350</v>
      </c>
      <c r="E635" s="45">
        <f t="shared" si="132"/>
        <v>350</v>
      </c>
      <c r="F635" s="45">
        <f t="shared" si="132"/>
        <v>0</v>
      </c>
      <c r="G635" s="45">
        <f t="shared" si="132"/>
        <v>350</v>
      </c>
      <c r="H635" s="9"/>
      <c r="I635" s="9"/>
      <c r="J635" s="9"/>
      <c r="K635" s="45">
        <f t="shared" si="133"/>
        <v>350</v>
      </c>
      <c r="L635" s="45">
        <f t="shared" si="133"/>
        <v>0</v>
      </c>
      <c r="M635" s="9"/>
      <c r="N635" s="9"/>
      <c r="O635" s="9"/>
      <c r="P635" s="9"/>
    </row>
    <row r="636" spans="1:16" s="27" customFormat="1" ht="15.75">
      <c r="A636" s="156" t="s">
        <v>396</v>
      </c>
      <c r="B636" s="44" t="s">
        <v>65</v>
      </c>
      <c r="C636" s="128">
        <v>870</v>
      </c>
      <c r="D636" s="45">
        <v>350</v>
      </c>
      <c r="E636" s="45">
        <v>350</v>
      </c>
      <c r="F636" s="45">
        <f>D636-E636</f>
        <v>0</v>
      </c>
      <c r="G636" s="45">
        <v>350</v>
      </c>
      <c r="H636" s="9"/>
      <c r="I636" s="9"/>
      <c r="J636" s="9"/>
      <c r="K636" s="45">
        <v>350</v>
      </c>
      <c r="L636" s="45">
        <f>G636-K636</f>
        <v>0</v>
      </c>
      <c r="M636" s="9"/>
      <c r="N636" s="9"/>
      <c r="O636" s="9"/>
      <c r="P636" s="9"/>
    </row>
    <row r="637" spans="1:16" s="27" customFormat="1" ht="31.5">
      <c r="A637" s="249" t="s">
        <v>357</v>
      </c>
      <c r="B637" s="259" t="s">
        <v>325</v>
      </c>
      <c r="C637" s="238"/>
      <c r="D637" s="200">
        <f aca="true" t="shared" si="134" ref="D637:G639">D638</f>
        <v>1000</v>
      </c>
      <c r="E637" s="200">
        <f t="shared" si="134"/>
        <v>1000</v>
      </c>
      <c r="F637" s="200">
        <f t="shared" si="134"/>
        <v>0</v>
      </c>
      <c r="G637" s="200">
        <f t="shared" si="134"/>
        <v>1000</v>
      </c>
      <c r="H637" s="9"/>
      <c r="I637" s="9"/>
      <c r="J637" s="9"/>
      <c r="K637" s="200">
        <f aca="true" t="shared" si="135" ref="K637:L639">K638</f>
        <v>1000</v>
      </c>
      <c r="L637" s="200">
        <f t="shared" si="135"/>
        <v>0</v>
      </c>
      <c r="M637" s="9"/>
      <c r="N637" s="9"/>
      <c r="O637" s="9"/>
      <c r="P637" s="9"/>
    </row>
    <row r="638" spans="1:16" s="27" customFormat="1" ht="15.75">
      <c r="A638" s="156" t="s">
        <v>242</v>
      </c>
      <c r="B638" s="232" t="s">
        <v>326</v>
      </c>
      <c r="C638" s="128"/>
      <c r="D638" s="45">
        <f t="shared" si="134"/>
        <v>1000</v>
      </c>
      <c r="E638" s="45">
        <f t="shared" si="134"/>
        <v>1000</v>
      </c>
      <c r="F638" s="45">
        <f t="shared" si="134"/>
        <v>0</v>
      </c>
      <c r="G638" s="45">
        <f t="shared" si="134"/>
        <v>1000</v>
      </c>
      <c r="H638" s="9"/>
      <c r="I638" s="9"/>
      <c r="J638" s="9"/>
      <c r="K638" s="45">
        <f t="shared" si="135"/>
        <v>1000</v>
      </c>
      <c r="L638" s="45">
        <f t="shared" si="135"/>
        <v>0</v>
      </c>
      <c r="M638" s="9"/>
      <c r="N638" s="9"/>
      <c r="O638" s="9"/>
      <c r="P638" s="9"/>
    </row>
    <row r="639" spans="1:16" s="27" customFormat="1" ht="15.75">
      <c r="A639" s="60" t="s">
        <v>90</v>
      </c>
      <c r="B639" s="232" t="s">
        <v>326</v>
      </c>
      <c r="C639" s="128">
        <v>800</v>
      </c>
      <c r="D639" s="45">
        <f t="shared" si="134"/>
        <v>1000</v>
      </c>
      <c r="E639" s="45">
        <f t="shared" si="134"/>
        <v>1000</v>
      </c>
      <c r="F639" s="45">
        <f t="shared" si="134"/>
        <v>0</v>
      </c>
      <c r="G639" s="45">
        <f t="shared" si="134"/>
        <v>1000</v>
      </c>
      <c r="H639" s="9"/>
      <c r="I639" s="9"/>
      <c r="J639" s="9"/>
      <c r="K639" s="45">
        <f t="shared" si="135"/>
        <v>1000</v>
      </c>
      <c r="L639" s="45">
        <f t="shared" si="135"/>
        <v>0</v>
      </c>
      <c r="M639" s="9"/>
      <c r="N639" s="9"/>
      <c r="O639" s="9"/>
      <c r="P639" s="9"/>
    </row>
    <row r="640" spans="1:16" s="27" customFormat="1" ht="15.75">
      <c r="A640" s="60" t="s">
        <v>327</v>
      </c>
      <c r="B640" s="232" t="s">
        <v>326</v>
      </c>
      <c r="C640" s="128">
        <v>830</v>
      </c>
      <c r="D640" s="45">
        <v>1000</v>
      </c>
      <c r="E640" s="45">
        <v>1000</v>
      </c>
      <c r="F640" s="45">
        <f>D640-E640</f>
        <v>0</v>
      </c>
      <c r="G640" s="45">
        <v>1000</v>
      </c>
      <c r="H640" s="9"/>
      <c r="I640" s="9"/>
      <c r="J640" s="9"/>
      <c r="K640" s="45">
        <v>1000</v>
      </c>
      <c r="L640" s="45">
        <f>G640-K640</f>
        <v>0</v>
      </c>
      <c r="M640" s="9"/>
      <c r="N640" s="9"/>
      <c r="O640" s="9"/>
      <c r="P640" s="9"/>
    </row>
    <row r="641" spans="1:16" s="27" customFormat="1" ht="15.75">
      <c r="A641" s="260" t="s">
        <v>307</v>
      </c>
      <c r="B641" s="261"/>
      <c r="C641" s="262"/>
      <c r="D641" s="263">
        <v>20744.3</v>
      </c>
      <c r="E641" s="263">
        <v>20744.3</v>
      </c>
      <c r="F641" s="45">
        <f>D641-E641</f>
        <v>0</v>
      </c>
      <c r="G641" s="263">
        <v>42391.1</v>
      </c>
      <c r="H641" s="9"/>
      <c r="I641" s="9"/>
      <c r="J641" s="9"/>
      <c r="K641" s="263">
        <v>42391.1</v>
      </c>
      <c r="L641" s="45">
        <f>G641-K641</f>
        <v>0</v>
      </c>
      <c r="M641" s="9"/>
      <c r="N641" s="9"/>
      <c r="O641" s="9"/>
      <c r="P641" s="9"/>
    </row>
    <row r="642" spans="1:12" ht="15.75">
      <c r="A642" s="233" t="s">
        <v>186</v>
      </c>
      <c r="B642" s="234"/>
      <c r="C642" s="234"/>
      <c r="D642" s="235">
        <f>D7+D14+D150+D170+D175+D188+D195+D204+D232+D245+D280+D294+D372+D389+D396+D408+D414+D438+D445+D449+D478+D489+D501+D513+D531+D575+D581+D588+D594+D601+D616+D627+D633+D637+D641</f>
        <v>1462630.4170000001</v>
      </c>
      <c r="E642" s="235">
        <f>E7+E14+E150+E170+E175+E188+E195+E204+E232+E245+E280+E294+E372+E389+E396+E408+E414+E438+E445+E449+E478+E489+E501+E513+E531+E575+E581+E588+E594+E601+E616+E627+E633+E637+E641</f>
        <v>1462630.4170000001</v>
      </c>
      <c r="F642" s="235">
        <f>F7+F14+F150+F170+F175+F188+F195+F204+F232+F245+F280+F294+F372+F389+F396+F408+F414+F438+F445+F449+F478+F489+F501+F513+F531+F575+F581+F588+F594+F601+F616+F627+F633+F637+F641</f>
        <v>0</v>
      </c>
      <c r="G642" s="235">
        <f>G7+G14+G150+G170+G175+G188+G195+G204+G232+G245+G280+G294+G372+G389+G396+G408+G414+G438+G445+G449+G478+G489+G501+G513+G531+G575+G581+G588+G594+G601+G616+G627+G633+G637+G641</f>
        <v>1338768.724</v>
      </c>
      <c r="K642" s="235">
        <f>K7+K14+K150+K170+K175+K188+K195+K204+K232+K245+K280+K294+K372+K389+K396+K408+K414+K438+K445+K449+K478+K489+K501+K513+K531+K575+K581+K588+K594+K601+K616+K627+K633+K637+K641</f>
        <v>1340735.124</v>
      </c>
      <c r="L642" s="235">
        <f>L7+L14+L150+L170+L175+L188+L195+L204+L232+L245+L280+L294+L372+L389+L396+L408+L414+L438+L445+L449+L478+L489+L501+L513+L531+L575+L581+L588+L594+L601+L616+L627+L633+L637+L641</f>
        <v>-1966.4</v>
      </c>
    </row>
    <row r="644" spans="4:12" ht="15.75">
      <c r="D644" s="118"/>
      <c r="E644" s="118"/>
      <c r="F644" s="118"/>
      <c r="G644" s="118"/>
      <c r="K644" s="118"/>
      <c r="L644" s="118"/>
    </row>
    <row r="645" spans="4:12" ht="15.75">
      <c r="D645" s="118"/>
      <c r="E645" s="118"/>
      <c r="F645" s="118"/>
      <c r="G645" s="118"/>
      <c r="K645" s="118"/>
      <c r="L645" s="118"/>
    </row>
    <row r="646" spans="4:12" ht="15.75">
      <c r="D646" s="118"/>
      <c r="E646" s="118"/>
      <c r="F646" s="118"/>
      <c r="G646" s="118"/>
      <c r="K646" s="118"/>
      <c r="L646" s="118"/>
    </row>
    <row r="647" spans="4:12" ht="15.75">
      <c r="D647" s="118"/>
      <c r="E647" s="118"/>
      <c r="F647" s="118"/>
      <c r="G647" s="118"/>
      <c r="K647" s="118"/>
      <c r="L647" s="118"/>
    </row>
    <row r="648" spans="4:12" ht="15.75">
      <c r="D648" s="118"/>
      <c r="E648" s="118"/>
      <c r="F648" s="118"/>
      <c r="G648" s="118"/>
      <c r="K648" s="118"/>
      <c r="L648" s="118"/>
    </row>
    <row r="649" spans="4:12" ht="15.75">
      <c r="D649" s="118"/>
      <c r="E649" s="118"/>
      <c r="F649" s="118"/>
      <c r="G649" s="118"/>
      <c r="K649" s="118"/>
      <c r="L649" s="118"/>
    </row>
    <row r="650" spans="4:12" ht="15.75">
      <c r="D650" s="118"/>
      <c r="E650" s="118"/>
      <c r="F650" s="118"/>
      <c r="G650" s="118"/>
      <c r="K650" s="118"/>
      <c r="L650" s="118"/>
    </row>
    <row r="651" spans="4:12" ht="15.75">
      <c r="D651" s="118"/>
      <c r="E651" s="118"/>
      <c r="F651" s="118"/>
      <c r="G651" s="118"/>
      <c r="K651" s="118"/>
      <c r="L651" s="118"/>
    </row>
    <row r="652" spans="4:12" ht="15.75">
      <c r="D652" s="118"/>
      <c r="E652" s="118"/>
      <c r="F652" s="118"/>
      <c r="G652" s="118"/>
      <c r="K652" s="118"/>
      <c r="L652" s="118"/>
    </row>
    <row r="653" spans="4:12" ht="15.75">
      <c r="D653" s="118"/>
      <c r="E653" s="118"/>
      <c r="F653" s="118"/>
      <c r="G653" s="118"/>
      <c r="K653" s="118"/>
      <c r="L653" s="118"/>
    </row>
    <row r="654" spans="4:12" ht="15.75">
      <c r="D654" s="118"/>
      <c r="E654" s="118"/>
      <c r="F654" s="118"/>
      <c r="G654" s="118"/>
      <c r="K654" s="118"/>
      <c r="L654" s="118"/>
    </row>
  </sheetData>
  <sheetProtection/>
  <mergeCells count="3">
    <mergeCell ref="A3:G3"/>
    <mergeCell ref="A2:D2"/>
    <mergeCell ref="B1:L1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Punyagov</dc:creator>
  <cp:keywords/>
  <dc:description/>
  <cp:lastModifiedBy>KazakovaEV</cp:lastModifiedBy>
  <cp:lastPrinted>2023-04-13T09:49:10Z</cp:lastPrinted>
  <dcterms:created xsi:type="dcterms:W3CDTF">2007-08-13T07:10:11Z</dcterms:created>
  <dcterms:modified xsi:type="dcterms:W3CDTF">2023-04-13T09:49:12Z</dcterms:modified>
  <cp:category/>
  <cp:version/>
  <cp:contentType/>
  <cp:contentStatus/>
</cp:coreProperties>
</file>